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iling\2017-07 Segeltoern Murter\files\"/>
    </mc:Choice>
  </mc:AlternateContent>
  <bookViews>
    <workbookView xWindow="240" yWindow="150" windowWidth="15180" windowHeight="9060" tabRatio="741" firstSheet="1" activeTab="2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Apotheke" sheetId="27" r:id="rId12"/>
    <sheet name="Packliste Reinhard" sheetId="8" r:id="rId13"/>
    <sheet name="Packliste Gertrude" sheetId="25" r:id="rId14"/>
    <sheet name="Packliste Ursula" sheetId="24" r:id="rId15"/>
    <sheet name="Packliste Aila" sheetId="26" r:id="rId16"/>
    <sheet name="Einkaufsliste" sheetId="4" r:id="rId17"/>
    <sheet name="Einkaufsliste2" sheetId="10" r:id="rId18"/>
    <sheet name="Mengenbedarf" sheetId="22" r:id="rId19"/>
    <sheet name="Formeln" sheetId="18" r:id="rId20"/>
    <sheet name="Tipps&amp;Tricks" sheetId="23" r:id="rId21"/>
  </sheets>
  <definedNames>
    <definedName name="_xlnm.Print_Area" localSheetId="16">Einkaufsliste!$A$1:$K$39</definedName>
  </definedNames>
  <calcPr calcId="152511"/>
</workbook>
</file>

<file path=xl/calcChain.xml><?xml version="1.0" encoding="utf-8"?>
<calcChain xmlns="http://schemas.openxmlformats.org/spreadsheetml/2006/main">
  <c r="B4" i="13" l="1"/>
  <c r="D5" i="15"/>
  <c r="B5" i="15"/>
  <c r="C11" i="13" l="1"/>
  <c r="C15" i="13"/>
  <c r="C10" i="13"/>
  <c r="C20" i="13"/>
  <c r="C8" i="13"/>
  <c r="C9" i="13"/>
  <c r="C12" i="13"/>
  <c r="C13" i="13"/>
  <c r="C18" i="13"/>
  <c r="C14" i="13"/>
  <c r="C19" i="13"/>
  <c r="C16" i="13"/>
  <c r="C17" i="13"/>
  <c r="C21" i="13"/>
  <c r="B20" i="20"/>
  <c r="A1" i="13" l="1"/>
  <c r="C22" i="13" l="1"/>
  <c r="C23" i="13"/>
  <c r="C24" i="13"/>
  <c r="C25" i="13"/>
  <c r="C26" i="13"/>
  <c r="F6" i="18" l="1"/>
  <c r="N32" i="13" l="1"/>
  <c r="N31" i="13"/>
  <c r="N30" i="13"/>
  <c r="D3" i="13"/>
  <c r="M3" i="13"/>
  <c r="L3" i="13"/>
  <c r="K3" i="13"/>
  <c r="J3" i="13"/>
  <c r="I3" i="13"/>
  <c r="H3" i="13"/>
  <c r="G3" i="13"/>
  <c r="F3" i="13"/>
  <c r="E3" i="13"/>
  <c r="O3" i="13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G6" i="18" l="1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F19" i="16"/>
  <c r="E19" i="16"/>
  <c r="D19" i="16"/>
  <c r="H5" i="16"/>
  <c r="F5" i="16"/>
  <c r="E5" i="16"/>
  <c r="D5" i="16"/>
  <c r="H4" i="16"/>
  <c r="F4" i="16"/>
  <c r="E4" i="16"/>
  <c r="D4" i="16"/>
  <c r="G3" i="18"/>
  <c r="A1" i="16"/>
  <c r="A1" i="11"/>
  <c r="A1" i="12"/>
  <c r="D27" i="13"/>
  <c r="B47" i="15" l="1"/>
  <c r="D47" i="15"/>
  <c r="B48" i="15"/>
  <c r="D48" i="15"/>
  <c r="B49" i="15"/>
  <c r="D49" i="15"/>
  <c r="D4" i="15" l="1"/>
  <c r="A4" i="15"/>
  <c r="B6" i="18"/>
  <c r="C6" i="18" s="1"/>
  <c r="D6" i="18" s="1"/>
  <c r="B5" i="18"/>
  <c r="C5" i="18" s="1"/>
  <c r="D5" i="18" s="1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6" i="15"/>
  <c r="C12" i="12"/>
  <c r="D12" i="12"/>
  <c r="E12" i="12"/>
  <c r="F12" i="12"/>
  <c r="G12" i="12"/>
  <c r="H12" i="12"/>
  <c r="I12" i="12"/>
  <c r="D12" i="20"/>
  <c r="E12" i="20"/>
  <c r="F12" i="20"/>
  <c r="G12" i="20"/>
  <c r="H12" i="20"/>
  <c r="I12" i="20"/>
  <c r="J12" i="20"/>
  <c r="K12" i="20"/>
  <c r="L12" i="20"/>
  <c r="M12" i="20"/>
  <c r="E27" i="13"/>
  <c r="F27" i="13"/>
  <c r="G27" i="13"/>
  <c r="H27" i="13"/>
  <c r="I27" i="13"/>
  <c r="J27" i="13"/>
  <c r="K27" i="13"/>
  <c r="L27" i="13"/>
  <c r="M27" i="13"/>
  <c r="M14" i="16"/>
  <c r="M15" i="16"/>
  <c r="M16" i="16"/>
  <c r="M17" i="16"/>
  <c r="B18" i="16"/>
  <c r="M18" i="16" l="1"/>
  <c r="N12" i="20"/>
  <c r="O12" i="20" s="1"/>
  <c r="N18" i="16"/>
  <c r="C19" i="16" s="1"/>
  <c r="K20" i="16"/>
  <c r="B12" i="17" s="1"/>
  <c r="J20" i="16"/>
  <c r="B11" i="17" s="1"/>
  <c r="C18" i="16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F20" i="16" s="1"/>
  <c r="B7" i="17" s="1"/>
  <c r="O32" i="13"/>
  <c r="C27" i="13"/>
  <c r="D18" i="16"/>
  <c r="D20" i="16" s="1"/>
  <c r="B5" i="17" s="1"/>
  <c r="E18" i="16"/>
  <c r="E20" i="16" s="1"/>
  <c r="B6" i="17" s="1"/>
  <c r="C20" i="16" l="1"/>
  <c r="B4" i="17" s="1"/>
  <c r="M13" i="20"/>
  <c r="M14" i="20" s="1"/>
  <c r="D13" i="17" s="1"/>
  <c r="L13" i="20"/>
  <c r="L14" i="20" s="1"/>
  <c r="D12" i="17" s="1"/>
  <c r="K13" i="20"/>
  <c r="K14" i="20" s="1"/>
  <c r="D11" i="17" s="1"/>
  <c r="J13" i="20"/>
  <c r="J14" i="20" s="1"/>
  <c r="D10" i="17" s="1"/>
  <c r="I13" i="20"/>
  <c r="I14" i="20" s="1"/>
  <c r="D9" i="17" s="1"/>
  <c r="H13" i="20"/>
  <c r="H14" i="20" s="1"/>
  <c r="D8" i="17" s="1"/>
  <c r="G13" i="20"/>
  <c r="G14" i="20" s="1"/>
  <c r="D7" i="17" s="1"/>
  <c r="F13" i="20"/>
  <c r="F14" i="20" s="1"/>
  <c r="D6" i="17" s="1"/>
  <c r="E13" i="20"/>
  <c r="E14" i="20" s="1"/>
  <c r="D5" i="17" s="1"/>
  <c r="D13" i="20"/>
  <c r="D14" i="20" s="1"/>
  <c r="D4" i="17" s="1"/>
  <c r="C33" i="13"/>
  <c r="N27" i="13"/>
  <c r="N33" i="13" s="1"/>
  <c r="O33" i="13" s="1"/>
  <c r="O27" i="13" l="1"/>
  <c r="M28" i="13" l="1"/>
  <c r="M29" i="13" s="1"/>
  <c r="M33" i="13" s="1"/>
  <c r="C13" i="17" s="1"/>
  <c r="L28" i="13"/>
  <c r="L29" i="13" s="1"/>
  <c r="L33" i="13" s="1"/>
  <c r="K28" i="13"/>
  <c r="K29" i="13" s="1"/>
  <c r="K33" i="13" s="1"/>
  <c r="J28" i="13"/>
  <c r="J29" i="13" s="1"/>
  <c r="J33" i="13" s="1"/>
  <c r="I28" i="13"/>
  <c r="I29" i="13" s="1"/>
  <c r="I33" i="13" s="1"/>
  <c r="H28" i="13"/>
  <c r="H29" i="13" s="1"/>
  <c r="H33" i="13" s="1"/>
  <c r="G28" i="13"/>
  <c r="G29" i="13" s="1"/>
  <c r="G33" i="13" s="1"/>
  <c r="C7" i="17" s="1"/>
  <c r="E7" i="17" s="1"/>
  <c r="F28" i="13"/>
  <c r="F29" i="13" s="1"/>
  <c r="F33" i="13" s="1"/>
  <c r="C6" i="17" s="1"/>
  <c r="E6" i="17" s="1"/>
  <c r="E28" i="13"/>
  <c r="E29" i="13" s="1"/>
  <c r="E33" i="13" s="1"/>
  <c r="C5" i="17" s="1"/>
  <c r="E5" i="17" s="1"/>
  <c r="D28" i="13"/>
  <c r="D29" i="13" s="1"/>
  <c r="D33" i="13" s="1"/>
  <c r="C8" i="17" l="1"/>
  <c r="E8" i="17" s="1"/>
  <c r="C10" i="17"/>
  <c r="E10" i="17" s="1"/>
  <c r="E13" i="17"/>
  <c r="C12" i="17"/>
  <c r="E12" i="17" s="1"/>
  <c r="C9" i="17"/>
  <c r="E9" i="17" s="1"/>
  <c r="C11" i="17"/>
  <c r="E11" i="17" s="1"/>
  <c r="C4" i="17"/>
  <c r="E4" i="17" s="1"/>
  <c r="O34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 shape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28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32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<sst xmlns="http://schemas.openxmlformats.org/spreadsheetml/2006/main" count="756" uniqueCount="570">
  <si>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</si>
  <si>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</si>
  <si>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</si>
  <si>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</si>
  <si>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</si>
  <si>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</si>
  <si>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</si>
  <si>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</si>
  <si>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</si>
  <si>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</si>
  <si>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</si>
  <si>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</si>
  <si>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</si>
  <si>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</si>
  <si>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H-Milch</t>
  </si>
  <si>
    <t>Eier</t>
  </si>
  <si>
    <t>Vollkornbrot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</si>
  <si>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</si>
  <si>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</si>
  <si>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</si>
  <si>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</si>
  <si>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</si>
  <si>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</si>
  <si>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</si>
  <si>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</si>
  <si>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</si>
  <si>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</si>
  <si>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</si>
  <si>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</si>
  <si>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</si>
  <si>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</si>
  <si>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</si>
  <si>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</si>
  <si>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</si>
  <si>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</si>
  <si>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</si>
  <si>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</si>
  <si>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</si>
  <si>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</si>
  <si>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</si>
  <si>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</si>
  <si>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</si>
  <si>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</si>
  <si>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</si>
  <si>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</si>
  <si>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</si>
  <si>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</si>
  <si>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</si>
  <si>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</si>
  <si>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</si>
  <si>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</si>
  <si>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</si>
  <si>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</si>
  <si>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</si>
  <si>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</si>
  <si>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</si>
  <si>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</si>
  <si>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</si>
  <si>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</si>
  <si>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</si>
  <si>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</si>
  <si>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</si>
  <si>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</si>
  <si>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</si>
  <si>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</si>
  <si>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</si>
  <si>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</si>
  <si>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</si>
  <si>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</si>
  <si>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</si>
  <si>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</si>
  <si>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</si>
  <si>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</si>
  <si>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</si>
  <si>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</si>
  <si>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</si>
  <si>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</si>
  <si>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</si>
  <si>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</si>
  <si>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</si>
  <si>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</si>
  <si>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</si>
  <si>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</si>
  <si>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</si>
  <si>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</si>
  <si>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</si>
  <si>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</si>
  <si>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</si>
  <si>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</si>
  <si>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</si>
  <si>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</si>
  <si>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</si>
  <si>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</si>
  <si>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</si>
  <si>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</si>
  <si>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</si>
  <si>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</si>
  <si>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</si>
  <si>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</si>
  <si>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</si>
  <si>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</si>
  <si>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</si>
  <si>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</si>
  <si>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</si>
  <si>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</si>
  <si>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</si>
  <si>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</si>
  <si>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</si>
  <si>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</si>
  <si>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</si>
  <si>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</si>
  <si>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</si>
  <si>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</si>
  <si>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</si>
  <si>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</si>
  <si>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</si>
  <si>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</si>
  <si>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</si>
  <si>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</si>
  <si>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</si>
  <si>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</si>
  <si>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</si>
  <si>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</si>
  <si>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</si>
  <si>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</si>
  <si>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</si>
  <si>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</si>
  <si>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</si>
  <si>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</si>
  <si>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</si>
  <si>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</si>
  <si>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</si>
  <si>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</si>
  <si>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</si>
  <si>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</si>
  <si>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</si>
  <si>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</si>
  <si>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</si>
  <si>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</si>
  <si>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</si>
  <si>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</si>
  <si>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</si>
  <si>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</si>
  <si>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</si>
  <si>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</si>
  <si>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</si>
  <si>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</si>
  <si>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</si>
  <si>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</si>
  <si>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</si>
  <si>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</si>
  <si>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</si>
  <si>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</si>
  <si>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</si>
  <si>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</si>
  <si>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</si>
  <si>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</si>
  <si>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</si>
  <si>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</si>
  <si>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</si>
  <si>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</si>
  <si>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</si>
  <si>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</si>
  <si>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</si>
  <si>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</si>
  <si>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</si>
  <si>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</si>
  <si>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</si>
  <si>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</si>
  <si>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</si>
  <si>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</si>
  <si>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</si>
  <si>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</si>
  <si>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</si>
  <si>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</si>
  <si>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</si>
  <si>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</si>
  <si>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</si>
  <si>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</si>
  <si>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</si>
  <si>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</si>
  <si>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</si>
  <si>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</si>
  <si>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</si>
  <si>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</si>
  <si>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</si>
  <si>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</si>
  <si>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</si>
  <si>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</si>
  <si>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</si>
  <si>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</si>
  <si>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</si>
  <si>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</si>
  <si>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</si>
  <si>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</si>
  <si>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</si>
  <si>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</si>
  <si>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</si>
  <si>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</si>
  <si>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</si>
  <si>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</si>
  <si>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</si>
  <si>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</si>
  <si>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</si>
  <si>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</si>
  <si>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</si>
  <si>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</si>
  <si>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</si>
  <si>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</si>
  <si>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</si>
  <si>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</si>
  <si>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</si>
  <si>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</si>
  <si>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</si>
  <si>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</si>
  <si>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</si>
  <si>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</si>
  <si>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</si>
  <si>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</si>
  <si>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</si>
  <si>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</si>
  <si>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</si>
  <si>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</si>
  <si>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</si>
  <si>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</si>
  <si>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</si>
  <si>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</si>
  <si>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</si>
  <si>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</si>
  <si>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</si>
  <si>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</si>
  <si>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</si>
  <si>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</si>
  <si>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</si>
  <si>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</si>
  <si>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</si>
  <si>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</si>
  <si>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</si>
  <si>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</si>
  <si>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</si>
  <si>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</si>
  <si>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</si>
  <si>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</si>
  <si>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</si>
  <si>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</si>
  <si>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</si>
  <si>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</si>
  <si>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</si>
  <si>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</si>
  <si>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</si>
  <si>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</si>
  <si>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</si>
  <si>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</si>
  <si>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</si>
  <si>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</si>
  <si>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</si>
  <si>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</si>
  <si>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</si>
  <si>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</si>
  <si>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</si>
  <si>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</si>
  <si>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</si>
  <si>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</si>
  <si>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</si>
  <si>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</si>
  <si>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</si>
  <si>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</si>
  <si>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</si>
  <si>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</si>
  <si>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</si>
  <si>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</si>
  <si>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</si>
  <si>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</si>
  <si>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</si>
  <si>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</si>
  <si>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</si>
  <si>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</si>
  <si>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</si>
  <si>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</si>
  <si>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</si>
  <si>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</si>
  <si>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</si>
  <si>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</si>
  <si>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</si>
  <si>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</si>
  <si>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</si>
  <si>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</si>
  <si>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</si>
  <si>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</si>
  <si>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</si>
  <si>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</si>
  <si>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</si>
  <si>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</si>
  <si>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</si>
  <si>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</si>
  <si>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</si>
  <si>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</si>
  <si>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</si>
  <si>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</si>
  <si>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</si>
  <si>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</si>
  <si>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</si>
  <si>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</si>
  <si>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</si>
  <si>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</si>
  <si>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</si>
  <si>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</si>
  <si>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</si>
  <si>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</si>
  <si>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</si>
  <si>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</si>
  <si>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</si>
  <si>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</si>
  <si>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</si>
  <si>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</si>
  <si>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</si>
  <si>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</si>
  <si>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</si>
  <si>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</si>
  <si>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</si>
  <si>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</si>
  <si>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</si>
  <si>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</si>
  <si>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</si>
  <si>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</si>
  <si>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</si>
  <si>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</si>
  <si>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</si>
  <si>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</si>
  <si>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</si>
  <si>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</si>
  <si>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</si>
  <si>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</si>
  <si>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</si>
  <si>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</si>
  <si>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</si>
  <si>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</si>
  <si>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</si>
  <si>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</si>
  <si>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</si>
  <si>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</si>
  <si>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</si>
  <si>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</si>
  <si>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</si>
  <si>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</si>
  <si>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</si>
  <si>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</si>
  <si>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</si>
  <si>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</si>
  <si>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</si>
  <si>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</si>
  <si>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</si>
  <si>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</si>
  <si>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</si>
  <si>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</si>
  <si>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</si>
  <si>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</si>
  <si>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</si>
  <si>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</si>
  <si>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</si>
  <si>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</si>
  <si>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</si>
  <si>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</si>
  <si>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</si>
  <si>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</si>
  <si>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</si>
  <si>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</si>
  <si>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</si>
  <si>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</si>
  <si>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</si>
  <si>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</si>
  <si>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</si>
  <si>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</si>
  <si>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</si>
  <si>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</si>
  <si>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</si>
  <si>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</si>
  <si>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</si>
  <si>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</si>
  <si>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</si>
  <si>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</si>
  <si>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</si>
  <si>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</si>
  <si>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</si>
  <si>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</si>
  <si>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</si>
  <si>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</si>
  <si>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</si>
  <si>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</si>
  <si>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</si>
  <si>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</si>
  <si>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</si>
  <si>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</si>
  <si>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</si>
  <si>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</si>
  <si>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</si>
  <si>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</si>
  <si>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</si>
  <si>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</si>
  <si>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</si>
  <si>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</si>
  <si>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</si>
  <si>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</si>
  <si>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</si>
  <si>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</si>
  <si>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</si>
  <si>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</si>
  <si>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</si>
  <si>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</si>
  <si>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</si>
  <si>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</si>
  <si>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</si>
  <si>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</si>
  <si>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</si>
  <si>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</si>
  <si>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</si>
  <si>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</si>
  <si>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</si>
  <si>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</si>
  <si>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</si>
  <si>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</si>
  <si>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</si>
  <si>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</si>
  <si>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</si>
  <si>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</si>
  <si>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</si>
  <si>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</si>
  <si>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</si>
  <si>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</si>
  <si>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</si>
  <si>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</si>
  <si>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</si>
  <si>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</si>
  <si>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</si>
  <si>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</si>
  <si>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</si>
  <si>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Bordkassa</t>
  </si>
  <si>
    <t>Fahrgem</t>
  </si>
  <si>
    <t>Riener</t>
  </si>
  <si>
    <t>Karl-Heinz</t>
  </si>
  <si>
    <t>n.n.</t>
  </si>
  <si>
    <t>Google Koordianten</t>
  </si>
  <si>
    <t>Verstopfte Bordtoiletten sind mit Spuelmittel eventuell wieder flott zu machen</t>
  </si>
  <si>
    <t>Küchenmesser</t>
  </si>
  <si>
    <t>Schneidbrett</t>
  </si>
  <si>
    <t>Reibe</t>
  </si>
  <si>
    <t>Charter Anzahlung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</si>
  <si>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</si>
  <si>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</si>
  <si>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</si>
  <si>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</si>
  <si>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</si>
  <si>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</si>
  <si>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</si>
  <si>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</si>
  <si>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</si>
  <si>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</si>
  <si>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</si>
  <si>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</si>
  <si>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</si>
  <si>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</si>
  <si>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</si>
  <si>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</si>
  <si>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</si>
  <si>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</si>
  <si>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Gesellschaftsspiele</t>
  </si>
  <si>
    <t>Autobahnplakette</t>
  </si>
  <si>
    <t>Gasloetkolben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</si>
  <si>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</si>
  <si>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</si>
  <si>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</si>
  <si>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</si>
  <si>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</si>
  <si>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</si>
  <si>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</si>
  <si>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</si>
  <si>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</si>
  <si>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</si>
  <si>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</si>
  <si>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</si>
  <si>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</si>
  <si>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</si>
  <si>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</si>
  <si>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</si>
  <si>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</si>
  <si>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</si>
  <si>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</si>
  <si>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 xml:space="preserve">grüne Hose, </t>
  </si>
  <si>
    <t>Jeanshose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</si>
  <si>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</si>
  <si>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</si>
  <si>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</si>
  <si>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</si>
  <si>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</si>
  <si>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</si>
  <si>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</si>
  <si>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</si>
  <si>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</si>
  <si>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</si>
  <si>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</si>
  <si>
    <t>Spaghetti</t>
  </si>
  <si>
    <t>Sugo</t>
  </si>
  <si>
    <t>Risottoreis</t>
  </si>
  <si>
    <t>Geselchtes</t>
  </si>
  <si>
    <t>Erdnusslocken</t>
  </si>
  <si>
    <t>Bier/Radler</t>
  </si>
  <si>
    <t>Segeltörn Murter</t>
  </si>
  <si>
    <t>45.093126,13.618936</t>
  </si>
  <si>
    <t>ToDo</t>
  </si>
  <si>
    <t>Winnetou - Museum auf der Rueckfahrt</t>
  </si>
  <si>
    <t>Hugo</t>
  </si>
  <si>
    <t>Jogurt (klein/gross)</t>
  </si>
  <si>
    <t>Einkauf Abholmarkt</t>
  </si>
  <si>
    <t>Nagelschere</t>
  </si>
  <si>
    <t>Schwimmweste</t>
  </si>
  <si>
    <t>Brustgurt</t>
  </si>
  <si>
    <t>Spielzeug</t>
  </si>
  <si>
    <t>Wasser/Futterschuessel</t>
  </si>
  <si>
    <t>Leine</t>
  </si>
  <si>
    <t>Futter</t>
  </si>
  <si>
    <t>Kauknochen</t>
  </si>
  <si>
    <t>Faecher</t>
  </si>
  <si>
    <t>Handtuch</t>
  </si>
  <si>
    <t>Taucherbrille</t>
  </si>
  <si>
    <t>Schwimmbrille</t>
  </si>
  <si>
    <t>Doppelleintuch mit Oesen</t>
  </si>
  <si>
    <t>Aila Teppich</t>
  </si>
  <si>
    <t>Parken</t>
  </si>
  <si>
    <t>Kaffee Stops</t>
  </si>
  <si>
    <t>Pula</t>
  </si>
  <si>
    <t>Frischkaese</t>
  </si>
  <si>
    <t>Soletti</t>
  </si>
  <si>
    <t>Mozzarella</t>
  </si>
  <si>
    <t>Voltaren Salbe</t>
  </si>
  <si>
    <t>Schmerztabletten</t>
  </si>
  <si>
    <t>Gertrude</t>
  </si>
  <si>
    <t>LILLY III</t>
  </si>
  <si>
    <t>Dufour 375 Grand Large</t>
  </si>
  <si>
    <t>2012/2013</t>
  </si>
  <si>
    <t>GFK</t>
  </si>
  <si>
    <t>7.06t</t>
  </si>
  <si>
    <t>67m2</t>
  </si>
  <si>
    <t>Volvo Penta</t>
  </si>
  <si>
    <t>30PS</t>
  </si>
  <si>
    <t>Fahrt km</t>
  </si>
  <si>
    <t>Verbrauch</t>
  </si>
  <si>
    <t>Durchschnitt</t>
  </si>
  <si>
    <t>Barbara</t>
  </si>
  <si>
    <t>Törn 2017-07</t>
  </si>
  <si>
    <t>Packliste Reinhard</t>
  </si>
  <si>
    <t>Rosmarienstick</t>
  </si>
  <si>
    <t>Martini Bianco</t>
  </si>
  <si>
    <t>Eckerl Rahm</t>
  </si>
  <si>
    <t>Knoppers</t>
  </si>
  <si>
    <t>Brezel</t>
  </si>
  <si>
    <t>Käse (Parmesan, Gouda, Geheimrat, Emmen, Feta)</t>
  </si>
  <si>
    <t>Wurst (Cabanossi, Salami, Toastschinken)</t>
  </si>
  <si>
    <t>Wurst (Cabanossi, Toastschinken, Braunschweiger)</t>
  </si>
  <si>
    <t>Packliste Aila</t>
  </si>
  <si>
    <t>Blutdruckmesser</t>
  </si>
  <si>
    <t>Markt</t>
  </si>
  <si>
    <t>Supermarkt</t>
  </si>
  <si>
    <t>Tanken  Murter 61l</t>
  </si>
  <si>
    <t>Tanken Leoben 61l</t>
  </si>
  <si>
    <t>Essen Kalafat (Sa)</t>
  </si>
  <si>
    <t>Essen Marin (Fr)</t>
  </si>
  <si>
    <t>Essen Na Moru (Do)</t>
  </si>
  <si>
    <t>Essen Konoba (Di)</t>
  </si>
  <si>
    <t>Essen Trabakul (So)</t>
  </si>
  <si>
    <t>Essen Zamea (Mi)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</si>
</sst>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€&quot;\ #,##0.00;[Red]\-&quot;€&quot;\ #,##0.00"/>
    <numFmt numFmtId="165" formatCode="0.0"/>
    <numFmt numFmtId="166" formatCode="[$-F800]dddd\,\ mmmm\ dd\,\ yyyy"/>
    <numFmt numFmtId="167" formatCode="0.0000"/>
    <numFmt numFmtId="168" formatCode="00.00"/>
    <numFmt numFmtId="169" formatCode="000"/>
    <numFmt numFmtId="170" formatCode="#,##0.000"/>
    <numFmt numFmtId="171" formatCode="dd\.mm\.yyyy;@"/>
    <numFmt numFmtId="172" formatCode="[$€-2]\ #,##0.00"/>
  </numFmts>
  <fonts count="21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40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7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0" fontId="9" fillId="0" borderId="3" xfId="1" applyFont="1" applyBorder="1" applyAlignment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0" fontId="0" fillId="7" borderId="0" xfId="0" applyFill="1"/>
    <xf numFmtId="0" fontId="0" fillId="7" borderId="3" xfId="0" applyFill="1" applyBorder="1" applyAlignment="1">
      <alignment horizontal="right"/>
    </xf>
    <xf numFmtId="168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  <xf numFmtId="170" fontId="0" fillId="9" borderId="0" xfId="0" applyNumberFormat="1" applyFill="1"/>
    <xf numFmtId="171" fontId="9" fillId="0" borderId="3" xfId="0" applyNumberFormat="1" applyFont="1" applyBorder="1" applyProtection="1"/>
    <xf numFmtId="172" fontId="0" fillId="4" borderId="3" xfId="0" applyNumberFormat="1" applyFill="1" applyBorder="1"/>
    <xf numFmtId="0" fontId="19" fillId="0" borderId="0" xfId="0" applyFont="1"/>
    <xf numFmtId="0" fontId="2" fillId="0" borderId="0" xfId="0" applyFont="1" applyBorder="1" applyAlignment="1">
      <alignment vertical="center"/>
    </xf>
    <xf numFmtId="2" fontId="0" fillId="0" borderId="3" xfId="0" applyNumberFormat="1" applyFill="1" applyBorder="1" applyAlignment="1"/>
    <xf numFmtId="2" fontId="9" fillId="0" borderId="3" xfId="0" applyNumberFormat="1" applyFont="1" applyFill="1" applyBorder="1" applyAlignment="1"/>
    <xf numFmtId="167" fontId="0" fillId="0" borderId="3" xfId="0" applyNumberFormat="1" applyFill="1" applyBorder="1" applyAlignment="1"/>
    <xf numFmtId="0" fontId="2" fillId="0" borderId="0" xfId="0" applyFont="1" applyAlignment="1">
      <alignment vertical="top"/>
    </xf>
    <xf numFmtId="0" fontId="0" fillId="11" borderId="0" xfId="0" applyFill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11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11" fillId="11" borderId="0" xfId="0" applyFont="1" applyFill="1" applyAlignment="1">
      <alignment horizontal="right"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28</xdr:row>
      <xdr:rowOff>19050</xdr:rowOff>
    </xdr:from>
    <xdr:to>
      <xdr:col>14</xdr:col>
      <xdr:colOff>590550</xdr:colOff>
      <xdr:row>28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27</xdr:row>
      <xdr:rowOff>19050</xdr:rowOff>
    </xdr:from>
    <xdr:to>
      <xdr:col>14</xdr:col>
      <xdr:colOff>590550</xdr:colOff>
      <xdr:row>27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" sqref="A2"/>
    </sheetView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2" customFormat="1" ht="20.25" x14ac:dyDescent="0.3">
      <c r="A1" s="106" t="s">
        <v>548</v>
      </c>
      <c r="C1" s="103"/>
      <c r="D1" s="103"/>
      <c r="E1" s="103"/>
    </row>
    <row r="2" spans="1:6" s="52" customFormat="1" x14ac:dyDescent="0.2">
      <c r="C2" s="105"/>
      <c r="D2" s="105"/>
      <c r="E2" s="105"/>
    </row>
    <row r="3" spans="1:6" s="72" customFormat="1" ht="20.25" x14ac:dyDescent="0.3">
      <c r="A3" s="99" t="s">
        <v>506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2" customFormat="1" ht="20.25" x14ac:dyDescent="0.3">
      <c r="A5" s="102" t="s">
        <v>151</v>
      </c>
      <c r="C5" s="103"/>
      <c r="D5" s="103"/>
      <c r="E5" s="103"/>
    </row>
    <row r="7" spans="1:6" x14ac:dyDescent="0.2">
      <c r="A7" s="107" t="s">
        <v>198</v>
      </c>
      <c r="B7" s="107" t="s">
        <v>199</v>
      </c>
      <c r="C7" s="75" t="s">
        <v>437</v>
      </c>
      <c r="D7" s="75" t="s">
        <v>200</v>
      </c>
      <c r="E7" s="75" t="s">
        <v>185</v>
      </c>
      <c r="F7" s="75" t="s">
        <v>436</v>
      </c>
    </row>
    <row r="8" spans="1:6" x14ac:dyDescent="0.2">
      <c r="A8" s="108" t="s">
        <v>1</v>
      </c>
      <c r="B8" s="108" t="s">
        <v>37</v>
      </c>
      <c r="C8" s="100" t="s">
        <v>174</v>
      </c>
      <c r="D8" s="100" t="s">
        <v>174</v>
      </c>
      <c r="E8" s="76" t="s">
        <v>174</v>
      </c>
      <c r="F8" s="100" t="s">
        <v>174</v>
      </c>
    </row>
    <row r="9" spans="1:6" x14ac:dyDescent="0.2">
      <c r="A9" s="108" t="s">
        <v>152</v>
      </c>
      <c r="B9" s="108" t="s">
        <v>153</v>
      </c>
      <c r="C9" s="100"/>
      <c r="D9" s="100" t="s">
        <v>174</v>
      </c>
      <c r="E9" s="100"/>
      <c r="F9" s="101"/>
    </row>
    <row r="10" spans="1:6" x14ac:dyDescent="0.2">
      <c r="A10" s="109" t="s">
        <v>535</v>
      </c>
      <c r="B10" s="108" t="s">
        <v>438</v>
      </c>
      <c r="C10" s="76"/>
      <c r="D10" s="100" t="s">
        <v>174</v>
      </c>
      <c r="E10" s="100"/>
      <c r="F10" s="101"/>
    </row>
    <row r="11" spans="1:6" x14ac:dyDescent="0.2">
      <c r="A11" s="108" t="s">
        <v>439</v>
      </c>
      <c r="B11" s="108" t="s">
        <v>438</v>
      </c>
      <c r="C11" s="76"/>
      <c r="D11" s="100" t="s">
        <v>174</v>
      </c>
      <c r="E11" s="100"/>
      <c r="F11" s="101" t="s">
        <v>174</v>
      </c>
    </row>
    <row r="12" spans="1:6" x14ac:dyDescent="0.2">
      <c r="A12" s="108" t="s">
        <v>547</v>
      </c>
      <c r="B12" s="108" t="s">
        <v>153</v>
      </c>
      <c r="C12" s="76"/>
      <c r="D12" s="100" t="s">
        <v>174</v>
      </c>
      <c r="E12" s="100"/>
      <c r="F12" s="101"/>
    </row>
    <row r="13" spans="1:6" x14ac:dyDescent="0.2">
      <c r="A13" s="108" t="s">
        <v>440</v>
      </c>
      <c r="B13" s="108"/>
      <c r="C13" s="100"/>
      <c r="D13" s="100"/>
      <c r="E13" s="100"/>
      <c r="F13" s="101"/>
    </row>
    <row r="14" spans="1:6" x14ac:dyDescent="0.2">
      <c r="A14" s="108" t="s">
        <v>440</v>
      </c>
      <c r="B14" s="108"/>
      <c r="C14" s="76"/>
      <c r="D14" s="100"/>
      <c r="E14" s="100"/>
      <c r="F14" s="101"/>
    </row>
    <row r="15" spans="1:6" x14ac:dyDescent="0.2">
      <c r="A15" s="108" t="s">
        <v>440</v>
      </c>
      <c r="B15" s="108"/>
      <c r="C15" s="100"/>
      <c r="D15" s="100"/>
      <c r="E15" s="100"/>
      <c r="F15" s="101"/>
    </row>
    <row r="16" spans="1:6" x14ac:dyDescent="0.2">
      <c r="A16" s="108" t="s">
        <v>197</v>
      </c>
      <c r="B16" s="108"/>
      <c r="C16" s="76"/>
      <c r="D16" s="76"/>
      <c r="E16" s="76"/>
      <c r="F16" s="76"/>
    </row>
    <row r="17" spans="1:6" x14ac:dyDescent="0.2">
      <c r="A17" s="108" t="s">
        <v>197</v>
      </c>
      <c r="B17" s="108"/>
      <c r="C17" s="76"/>
      <c r="D17" s="76"/>
      <c r="E17" s="76"/>
      <c r="F17" s="76"/>
    </row>
    <row r="21" spans="1:6" ht="20.25" x14ac:dyDescent="0.3">
      <c r="A21" s="102" t="s">
        <v>508</v>
      </c>
    </row>
    <row r="22" spans="1:6" x14ac:dyDescent="0.2">
      <c r="A22" s="52" t="s">
        <v>509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165</v>
      </c>
    </row>
    <row r="4" spans="1:5" x14ac:dyDescent="0.2">
      <c r="A4" t="s">
        <v>5</v>
      </c>
      <c r="D4" s="52" t="s">
        <v>166</v>
      </c>
      <c r="E4" s="52" t="s">
        <v>167</v>
      </c>
    </row>
    <row r="5" spans="1:5" x14ac:dyDescent="0.2">
      <c r="A5" t="s">
        <v>6</v>
      </c>
      <c r="D5" s="52" t="s">
        <v>168</v>
      </c>
    </row>
    <row r="6" spans="1:5" x14ac:dyDescent="0.2">
      <c r="A6" t="s">
        <v>7</v>
      </c>
      <c r="D6" s="52" t="s">
        <v>169</v>
      </c>
    </row>
    <row r="7" spans="1:5" x14ac:dyDescent="0.2">
      <c r="A7" t="s">
        <v>2</v>
      </c>
      <c r="D7" s="52" t="s">
        <v>170</v>
      </c>
    </row>
    <row r="8" spans="1:5" x14ac:dyDescent="0.2">
      <c r="A8" t="s">
        <v>8</v>
      </c>
      <c r="D8" s="52" t="s">
        <v>171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447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21" workbookViewId="0">
      <selection sqref="A1:XFD1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78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79</v>
      </c>
      <c r="C2" s="12"/>
      <c r="E2" s="12"/>
      <c r="F2" s="1" t="s">
        <v>81</v>
      </c>
      <c r="G2" s="12"/>
      <c r="H2" s="1" t="s">
        <v>82</v>
      </c>
    </row>
    <row r="3" spans="1:9" x14ac:dyDescent="0.2">
      <c r="A3" s="12"/>
      <c r="B3" s="1" t="s">
        <v>80</v>
      </c>
      <c r="C3" s="12"/>
      <c r="D3" s="1" t="s">
        <v>83</v>
      </c>
      <c r="E3" s="12"/>
      <c r="F3" s="1" t="s">
        <v>84</v>
      </c>
      <c r="G3" s="12"/>
      <c r="H3" s="1" t="s">
        <v>85</v>
      </c>
    </row>
    <row r="4" spans="1:9" x14ac:dyDescent="0.2">
      <c r="A4" s="12"/>
      <c r="C4" s="12"/>
      <c r="D4" s="1" t="s">
        <v>86</v>
      </c>
      <c r="E4" s="12"/>
      <c r="F4" s="1" t="s">
        <v>87</v>
      </c>
      <c r="G4" s="12"/>
      <c r="H4" s="1" t="s">
        <v>88</v>
      </c>
    </row>
    <row r="5" spans="1:9" x14ac:dyDescent="0.2">
      <c r="A5" s="12"/>
      <c r="C5" s="12"/>
      <c r="D5" s="1" t="s">
        <v>89</v>
      </c>
      <c r="E5" s="12"/>
      <c r="F5" s="1" t="s">
        <v>90</v>
      </c>
      <c r="G5" s="12"/>
      <c r="H5" s="31" t="s">
        <v>91</v>
      </c>
    </row>
    <row r="6" spans="1:9" x14ac:dyDescent="0.2">
      <c r="A6" s="12"/>
      <c r="C6" s="12"/>
      <c r="D6" s="1" t="s">
        <v>92</v>
      </c>
      <c r="E6" s="12"/>
      <c r="F6" s="1" t="s">
        <v>93</v>
      </c>
      <c r="G6" s="12"/>
      <c r="H6" s="31" t="s">
        <v>94</v>
      </c>
    </row>
    <row r="7" spans="1:9" x14ac:dyDescent="0.2">
      <c r="A7" s="12"/>
      <c r="C7" s="12"/>
      <c r="D7" s="1" t="s">
        <v>95</v>
      </c>
      <c r="E7" s="12"/>
      <c r="F7" s="1" t="s">
        <v>96</v>
      </c>
      <c r="G7" s="12"/>
    </row>
    <row r="8" spans="1:9" x14ac:dyDescent="0.2">
      <c r="A8" s="12"/>
      <c r="C8" s="12">
        <v>2</v>
      </c>
      <c r="D8" s="1" t="s">
        <v>97</v>
      </c>
      <c r="E8" s="12"/>
      <c r="G8" s="12"/>
    </row>
    <row r="9" spans="1:9" x14ac:dyDescent="0.2">
      <c r="A9" s="12"/>
      <c r="C9" s="12"/>
      <c r="D9" s="1" t="s">
        <v>98</v>
      </c>
      <c r="E9" s="12"/>
      <c r="F9" s="31" t="s">
        <v>183</v>
      </c>
      <c r="G9" s="12"/>
    </row>
    <row r="10" spans="1:9" x14ac:dyDescent="0.2">
      <c r="A10" s="12"/>
      <c r="C10" s="12"/>
      <c r="D10" s="1" t="s">
        <v>99</v>
      </c>
      <c r="E10" s="12"/>
      <c r="F10" s="31" t="s">
        <v>156</v>
      </c>
      <c r="G10" s="12"/>
    </row>
    <row r="11" spans="1:9" x14ac:dyDescent="0.2">
      <c r="A11" s="12"/>
      <c r="C11" s="12"/>
      <c r="D11" s="1" t="s">
        <v>100</v>
      </c>
      <c r="E11" s="12"/>
      <c r="F11" s="31" t="s">
        <v>214</v>
      </c>
      <c r="G11" s="12"/>
    </row>
    <row r="12" spans="1:9" x14ac:dyDescent="0.2">
      <c r="A12" s="12"/>
      <c r="C12" s="12"/>
      <c r="D12" s="1" t="s">
        <v>101</v>
      </c>
      <c r="E12" s="12"/>
      <c r="G12" s="12"/>
    </row>
    <row r="13" spans="1:9" x14ac:dyDescent="0.2">
      <c r="A13" s="12"/>
      <c r="C13" s="12"/>
      <c r="D13" s="1" t="s">
        <v>102</v>
      </c>
      <c r="E13" s="12"/>
      <c r="G13" s="12"/>
    </row>
    <row r="14" spans="1:9" x14ac:dyDescent="0.2">
      <c r="A14" s="12"/>
      <c r="C14" s="12"/>
      <c r="D14" s="1" t="s">
        <v>103</v>
      </c>
      <c r="E14" s="12"/>
      <c r="G14" s="12"/>
    </row>
    <row r="15" spans="1:9" x14ac:dyDescent="0.2">
      <c r="A15" s="12"/>
      <c r="C15" s="12"/>
      <c r="D15" s="1" t="s">
        <v>104</v>
      </c>
      <c r="E15" s="12"/>
      <c r="G15" s="12"/>
    </row>
    <row r="16" spans="1:9" x14ac:dyDescent="0.2">
      <c r="A16" s="12"/>
      <c r="C16" s="12"/>
      <c r="D16" s="1" t="s">
        <v>105</v>
      </c>
      <c r="E16" s="12"/>
      <c r="G16" s="12"/>
    </row>
    <row r="17" spans="1:7" x14ac:dyDescent="0.2">
      <c r="A17" s="12"/>
      <c r="C17" s="12"/>
      <c r="D17" s="1" t="s">
        <v>106</v>
      </c>
      <c r="E17" s="12"/>
      <c r="G17" s="12"/>
    </row>
    <row r="18" spans="1:7" x14ac:dyDescent="0.2">
      <c r="A18" s="12"/>
      <c r="C18" s="12">
        <v>2</v>
      </c>
      <c r="D18" s="1" t="s">
        <v>107</v>
      </c>
      <c r="E18" s="12"/>
      <c r="G18" s="12"/>
    </row>
    <row r="19" spans="1:7" x14ac:dyDescent="0.2">
      <c r="A19" s="12"/>
      <c r="C19" s="12"/>
      <c r="D19" s="1" t="s">
        <v>108</v>
      </c>
      <c r="E19" s="12"/>
      <c r="G19" s="12"/>
    </row>
    <row r="20" spans="1:7" x14ac:dyDescent="0.2">
      <c r="A20" s="12"/>
      <c r="C20" s="12"/>
      <c r="D20" s="1" t="s">
        <v>109</v>
      </c>
      <c r="E20" s="12"/>
      <c r="G20" s="12"/>
    </row>
    <row r="21" spans="1:7" x14ac:dyDescent="0.2">
      <c r="A21" s="12"/>
      <c r="C21" s="12"/>
      <c r="D21" s="1" t="s">
        <v>110</v>
      </c>
      <c r="E21" s="12"/>
      <c r="G21" s="12"/>
    </row>
    <row r="22" spans="1:7" x14ac:dyDescent="0.2">
      <c r="A22" s="12"/>
      <c r="C22" s="12"/>
      <c r="D22" s="1" t="s">
        <v>111</v>
      </c>
      <c r="E22" s="12"/>
      <c r="G22" s="12"/>
    </row>
    <row r="23" spans="1:7" x14ac:dyDescent="0.2">
      <c r="A23" s="12"/>
      <c r="C23" s="12"/>
      <c r="D23" s="1" t="s">
        <v>112</v>
      </c>
      <c r="E23" s="12"/>
      <c r="G23" s="12"/>
    </row>
    <row r="24" spans="1:7" x14ac:dyDescent="0.2">
      <c r="A24" s="12"/>
      <c r="C24" s="12"/>
      <c r="D24" s="1" t="s">
        <v>113</v>
      </c>
      <c r="E24" s="12"/>
      <c r="G24" s="12"/>
    </row>
    <row r="25" spans="1:7" x14ac:dyDescent="0.2">
      <c r="A25" s="12"/>
      <c r="C25" s="12"/>
      <c r="D25" s="1" t="s">
        <v>114</v>
      </c>
      <c r="E25" s="12"/>
      <c r="G25" s="12"/>
    </row>
    <row r="26" spans="1:7" x14ac:dyDescent="0.2">
      <c r="A26" s="12"/>
      <c r="C26" s="12"/>
      <c r="D26" s="1" t="s">
        <v>115</v>
      </c>
      <c r="E26" s="12"/>
      <c r="G26" s="12"/>
    </row>
    <row r="27" spans="1:7" x14ac:dyDescent="0.2">
      <c r="D27" s="31" t="s">
        <v>116</v>
      </c>
    </row>
    <row r="28" spans="1:7" x14ac:dyDescent="0.2">
      <c r="D28" s="31" t="s">
        <v>117</v>
      </c>
    </row>
    <row r="29" spans="1:7" x14ac:dyDescent="0.2">
      <c r="D29" s="31" t="s">
        <v>156</v>
      </c>
      <c r="F29" s="1" t="s">
        <v>139</v>
      </c>
    </row>
    <row r="30" spans="1:7" x14ac:dyDescent="0.2">
      <c r="D30" s="31" t="s">
        <v>177</v>
      </c>
    </row>
    <row r="31" spans="1:7" x14ac:dyDescent="0.2">
      <c r="D31" s="31" t="s">
        <v>178</v>
      </c>
    </row>
    <row r="32" spans="1:7" x14ac:dyDescent="0.2">
      <c r="D32" s="31" t="s">
        <v>179</v>
      </c>
    </row>
    <row r="33" spans="4:4" x14ac:dyDescent="0.2">
      <c r="D33" s="31" t="s">
        <v>180</v>
      </c>
    </row>
    <row r="34" spans="4:4" x14ac:dyDescent="0.2">
      <c r="D34" s="31" t="s">
        <v>181</v>
      </c>
    </row>
    <row r="35" spans="4:4" x14ac:dyDescent="0.2">
      <c r="D35" s="31" t="s">
        <v>182</v>
      </c>
    </row>
  </sheetData>
  <phoneticPr fontId="1" type="noConversion"/>
  <pageMargins left="0.75" right="0.75" top="1" bottom="1" header="0.4921259845" footer="0.4921259845"/>
  <pageSetup paperSize="9" scale="91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N27" sqref="N27"/>
    </sheetView>
  </sheetViews>
  <sheetFormatPr defaultColWidth="8.85546875" defaultRowHeight="12.75" x14ac:dyDescent="0.2"/>
  <sheetData>
    <row r="1" spans="1:9" s="30" customFormat="1" ht="27" customHeight="1" x14ac:dyDescent="0.2">
      <c r="A1" s="124" t="s">
        <v>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B2" t="s">
        <v>533</v>
      </c>
    </row>
    <row r="3" spans="1:9" x14ac:dyDescent="0.2">
      <c r="B3" t="s">
        <v>534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A2" sqref="A2"/>
    </sheetView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549</v>
      </c>
    </row>
    <row r="2" spans="1:4" x14ac:dyDescent="0.2">
      <c r="A2" s="52" t="s">
        <v>172</v>
      </c>
      <c r="B2" s="52" t="s">
        <v>173</v>
      </c>
    </row>
    <row r="3" spans="1:4" x14ac:dyDescent="0.2">
      <c r="A3">
        <v>1</v>
      </c>
      <c r="B3">
        <v>1</v>
      </c>
      <c r="C3" t="s">
        <v>50</v>
      </c>
      <c r="D3" s="52" t="s">
        <v>174</v>
      </c>
    </row>
    <row r="4" spans="1:4" x14ac:dyDescent="0.2">
      <c r="A4">
        <v>1</v>
      </c>
      <c r="B4">
        <v>1</v>
      </c>
      <c r="C4" t="s">
        <v>51</v>
      </c>
      <c r="D4" s="52" t="s">
        <v>174</v>
      </c>
    </row>
    <row r="5" spans="1:4" x14ac:dyDescent="0.2">
      <c r="A5">
        <v>1</v>
      </c>
      <c r="B5">
        <v>1</v>
      </c>
      <c r="C5" t="s">
        <v>52</v>
      </c>
      <c r="D5" s="52" t="s">
        <v>174</v>
      </c>
    </row>
    <row r="6" spans="1:4" x14ac:dyDescent="0.2">
      <c r="A6">
        <v>1</v>
      </c>
      <c r="B6">
        <v>1</v>
      </c>
      <c r="C6" t="s">
        <v>54</v>
      </c>
      <c r="D6" s="52" t="s">
        <v>174</v>
      </c>
    </row>
    <row r="7" spans="1:4" x14ac:dyDescent="0.2">
      <c r="A7">
        <v>1</v>
      </c>
      <c r="B7">
        <v>1</v>
      </c>
      <c r="C7" t="s">
        <v>55</v>
      </c>
      <c r="D7" s="52" t="s">
        <v>174</v>
      </c>
    </row>
    <row r="8" spans="1:4" x14ac:dyDescent="0.2">
      <c r="A8">
        <v>1</v>
      </c>
      <c r="B8">
        <v>1</v>
      </c>
      <c r="C8" t="s">
        <v>56</v>
      </c>
      <c r="D8" s="52" t="s">
        <v>174</v>
      </c>
    </row>
    <row r="9" spans="1:4" x14ac:dyDescent="0.2">
      <c r="A9">
        <v>1</v>
      </c>
      <c r="B9">
        <v>1</v>
      </c>
      <c r="C9" t="s">
        <v>57</v>
      </c>
      <c r="D9" s="52" t="s">
        <v>174</v>
      </c>
    </row>
    <row r="11" spans="1:4" x14ac:dyDescent="0.2">
      <c r="A11">
        <v>6</v>
      </c>
      <c r="B11">
        <v>12</v>
      </c>
      <c r="C11" t="s">
        <v>39</v>
      </c>
      <c r="D11" s="52" t="s">
        <v>174</v>
      </c>
    </row>
    <row r="12" spans="1:4" x14ac:dyDescent="0.2">
      <c r="A12">
        <v>1</v>
      </c>
      <c r="B12">
        <v>2</v>
      </c>
      <c r="C12" t="s">
        <v>58</v>
      </c>
      <c r="D12" s="52" t="s">
        <v>174</v>
      </c>
    </row>
    <row r="13" spans="1:4" x14ac:dyDescent="0.2">
      <c r="A13">
        <v>2</v>
      </c>
      <c r="B13">
        <v>4</v>
      </c>
      <c r="C13" t="s">
        <v>42</v>
      </c>
      <c r="D13" s="52" t="s">
        <v>174</v>
      </c>
    </row>
    <row r="14" spans="1:4" x14ac:dyDescent="0.2">
      <c r="A14">
        <v>2</v>
      </c>
      <c r="B14">
        <v>2</v>
      </c>
      <c r="C14" t="s">
        <v>43</v>
      </c>
      <c r="D14" s="52" t="s">
        <v>174</v>
      </c>
    </row>
    <row r="15" spans="1:4" x14ac:dyDescent="0.2">
      <c r="A15">
        <v>3</v>
      </c>
      <c r="B15">
        <v>4</v>
      </c>
      <c r="C15" t="s">
        <v>40</v>
      </c>
      <c r="D15" s="52" t="s">
        <v>174</v>
      </c>
    </row>
    <row r="16" spans="1:4" x14ac:dyDescent="0.2">
      <c r="A16">
        <v>2</v>
      </c>
      <c r="B16">
        <v>4</v>
      </c>
      <c r="C16" t="s">
        <v>41</v>
      </c>
      <c r="D16" s="52" t="s">
        <v>174</v>
      </c>
    </row>
    <row r="17" spans="1:4" x14ac:dyDescent="0.2">
      <c r="A17">
        <v>1</v>
      </c>
      <c r="B17">
        <v>2</v>
      </c>
      <c r="C17" t="s">
        <v>49</v>
      </c>
      <c r="D17" s="52" t="s">
        <v>174</v>
      </c>
    </row>
    <row r="18" spans="1:4" x14ac:dyDescent="0.2">
      <c r="A18">
        <v>1</v>
      </c>
      <c r="B18">
        <v>3</v>
      </c>
      <c r="C18" t="s">
        <v>118</v>
      </c>
      <c r="D18" s="52" t="s">
        <v>174</v>
      </c>
    </row>
    <row r="19" spans="1:4" x14ac:dyDescent="0.2">
      <c r="A19">
        <v>1</v>
      </c>
      <c r="B19">
        <v>1</v>
      </c>
      <c r="C19" t="s">
        <v>47</v>
      </c>
      <c r="D19" s="52" t="s">
        <v>174</v>
      </c>
    </row>
    <row r="20" spans="1:4" x14ac:dyDescent="0.2">
      <c r="A20">
        <v>1</v>
      </c>
      <c r="B20">
        <v>1</v>
      </c>
      <c r="C20" t="s">
        <v>48</v>
      </c>
    </row>
    <row r="21" spans="1:4" x14ac:dyDescent="0.2">
      <c r="A21">
        <v>1</v>
      </c>
      <c r="B21">
        <v>1</v>
      </c>
      <c r="C21" t="s">
        <v>119</v>
      </c>
      <c r="D21" s="52" t="s">
        <v>174</v>
      </c>
    </row>
    <row r="22" spans="1:4" x14ac:dyDescent="0.2">
      <c r="A22">
        <v>5</v>
      </c>
      <c r="B22">
        <v>9</v>
      </c>
      <c r="C22" t="s">
        <v>45</v>
      </c>
      <c r="D22" s="52" t="s">
        <v>174</v>
      </c>
    </row>
    <row r="23" spans="1:4" x14ac:dyDescent="0.2">
      <c r="A23">
        <v>2</v>
      </c>
      <c r="B23">
        <v>3</v>
      </c>
      <c r="C23" t="s">
        <v>46</v>
      </c>
      <c r="D23" s="52" t="s">
        <v>174</v>
      </c>
    </row>
    <row r="24" spans="1:4" x14ac:dyDescent="0.2">
      <c r="B24">
        <v>4</v>
      </c>
      <c r="C24" t="s">
        <v>175</v>
      </c>
      <c r="D24" s="52" t="s">
        <v>174</v>
      </c>
    </row>
    <row r="25" spans="1:4" x14ac:dyDescent="0.2">
      <c r="A25">
        <v>1</v>
      </c>
      <c r="B25">
        <v>1</v>
      </c>
      <c r="C25" t="s">
        <v>44</v>
      </c>
      <c r="D25" s="52" t="s">
        <v>174</v>
      </c>
    </row>
    <row r="26" spans="1:4" x14ac:dyDescent="0.2">
      <c r="A26">
        <v>1</v>
      </c>
      <c r="B26">
        <v>1</v>
      </c>
      <c r="C26" s="123" t="s">
        <v>62</v>
      </c>
      <c r="D26" s="52" t="s">
        <v>174</v>
      </c>
    </row>
    <row r="27" spans="1:4" x14ac:dyDescent="0.2">
      <c r="A27">
        <v>1</v>
      </c>
      <c r="B27">
        <v>1</v>
      </c>
      <c r="C27" t="s">
        <v>120</v>
      </c>
      <c r="D27" s="52" t="s">
        <v>174</v>
      </c>
    </row>
    <row r="28" spans="1:4" x14ac:dyDescent="0.2">
      <c r="A28">
        <v>1</v>
      </c>
      <c r="B28">
        <v>1</v>
      </c>
      <c r="C28" t="s">
        <v>61</v>
      </c>
    </row>
    <row r="30" spans="1:4" x14ac:dyDescent="0.2">
      <c r="A30">
        <v>1</v>
      </c>
      <c r="B30">
        <v>1</v>
      </c>
      <c r="C30" t="s">
        <v>59</v>
      </c>
      <c r="D30" t="s">
        <v>174</v>
      </c>
    </row>
    <row r="31" spans="1:4" x14ac:dyDescent="0.2">
      <c r="A31">
        <v>1</v>
      </c>
      <c r="B31">
        <v>1</v>
      </c>
      <c r="C31" t="s">
        <v>60</v>
      </c>
      <c r="D31" t="s">
        <v>174</v>
      </c>
    </row>
    <row r="32" spans="1:4" x14ac:dyDescent="0.2">
      <c r="A32">
        <v>1</v>
      </c>
      <c r="B32">
        <v>1</v>
      </c>
      <c r="C32" t="s">
        <v>53</v>
      </c>
      <c r="D32" t="s">
        <v>174</v>
      </c>
    </row>
    <row r="33" spans="1:4" x14ac:dyDescent="0.2">
      <c r="A33">
        <v>1</v>
      </c>
      <c r="B33">
        <v>1</v>
      </c>
      <c r="C33" t="s">
        <v>54</v>
      </c>
      <c r="D33" t="s">
        <v>174</v>
      </c>
    </row>
    <row r="35" spans="1:4" x14ac:dyDescent="0.2">
      <c r="A35">
        <v>1</v>
      </c>
      <c r="B35">
        <v>1</v>
      </c>
      <c r="C35" t="s">
        <v>121</v>
      </c>
    </row>
    <row r="36" spans="1:4" x14ac:dyDescent="0.2">
      <c r="A36">
        <v>1</v>
      </c>
      <c r="B36">
        <v>1</v>
      </c>
      <c r="C36" t="s">
        <v>122</v>
      </c>
      <c r="D36" t="s">
        <v>174</v>
      </c>
    </row>
    <row r="37" spans="1:4" x14ac:dyDescent="0.2">
      <c r="C37" t="s">
        <v>176</v>
      </c>
      <c r="D37" t="s">
        <v>174</v>
      </c>
    </row>
    <row r="38" spans="1:4" x14ac:dyDescent="0.2">
      <c r="C38" t="s">
        <v>523</v>
      </c>
    </row>
    <row r="39" spans="1:4" x14ac:dyDescent="0.2">
      <c r="C39" t="s">
        <v>524</v>
      </c>
    </row>
    <row r="40" spans="1:4" x14ac:dyDescent="0.2">
      <c r="C40" t="s">
        <v>525</v>
      </c>
    </row>
  </sheetData>
  <phoneticPr fontId="1" type="noConversion"/>
  <pageMargins left="0.75" right="0.75" top="1" bottom="1" header="0.4921259845" footer="0.492125984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H13" sqref="H13"/>
    </sheetView>
  </sheetViews>
  <sheetFormatPr defaultColWidth="8.85546875"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494</v>
      </c>
    </row>
    <row r="2" spans="1:3" x14ac:dyDescent="0.2">
      <c r="A2" s="52" t="s">
        <v>495</v>
      </c>
      <c r="B2" s="52" t="s">
        <v>496</v>
      </c>
    </row>
    <row r="3" spans="1:3" x14ac:dyDescent="0.2">
      <c r="C3" t="s">
        <v>468</v>
      </c>
    </row>
    <row r="4" spans="1:3" x14ac:dyDescent="0.2">
      <c r="C4" t="s">
        <v>469</v>
      </c>
    </row>
    <row r="5" spans="1:3" x14ac:dyDescent="0.2">
      <c r="C5" t="s">
        <v>470</v>
      </c>
    </row>
    <row r="6" spans="1:3" x14ac:dyDescent="0.2">
      <c r="C6" t="s">
        <v>471</v>
      </c>
    </row>
    <row r="7" spans="1:3" x14ac:dyDescent="0.2">
      <c r="C7" t="s">
        <v>472</v>
      </c>
    </row>
    <row r="8" spans="1:3" x14ac:dyDescent="0.2">
      <c r="C8" t="s">
        <v>559</v>
      </c>
    </row>
    <row r="10" spans="1:3" x14ac:dyDescent="0.2">
      <c r="C10" t="s">
        <v>473</v>
      </c>
    </row>
    <row r="11" spans="1:3" x14ac:dyDescent="0.2">
      <c r="C11" t="s">
        <v>474</v>
      </c>
    </row>
    <row r="13" spans="1:3" x14ac:dyDescent="0.2">
      <c r="C13" t="s">
        <v>475</v>
      </c>
    </row>
    <row r="14" spans="1:3" x14ac:dyDescent="0.2">
      <c r="C14" t="s">
        <v>476</v>
      </c>
    </row>
    <row r="15" spans="1:3" x14ac:dyDescent="0.2">
      <c r="C15" t="s">
        <v>477</v>
      </c>
    </row>
    <row r="16" spans="1:3" x14ac:dyDescent="0.2">
      <c r="C16" t="s">
        <v>478</v>
      </c>
    </row>
    <row r="17" spans="3:3" x14ac:dyDescent="0.2">
      <c r="C17" t="s">
        <v>479</v>
      </c>
    </row>
    <row r="18" spans="3:3" x14ac:dyDescent="0.2">
      <c r="C18" t="s">
        <v>480</v>
      </c>
    </row>
    <row r="19" spans="3:3" x14ac:dyDescent="0.2">
      <c r="C19" t="s">
        <v>481</v>
      </c>
    </row>
    <row r="20" spans="3:3" x14ac:dyDescent="0.2">
      <c r="C20" t="s">
        <v>482</v>
      </c>
    </row>
    <row r="21" spans="3:3" x14ac:dyDescent="0.2">
      <c r="C21" t="s">
        <v>483</v>
      </c>
    </row>
    <row r="23" spans="3:3" x14ac:dyDescent="0.2">
      <c r="C23" t="s">
        <v>484</v>
      </c>
    </row>
    <row r="24" spans="3:3" x14ac:dyDescent="0.2">
      <c r="C24" t="s">
        <v>60</v>
      </c>
    </row>
    <row r="26" spans="3:3" x14ac:dyDescent="0.2">
      <c r="C26" t="s">
        <v>485</v>
      </c>
    </row>
    <row r="27" spans="3:3" x14ac:dyDescent="0.2">
      <c r="C27" t="s">
        <v>486</v>
      </c>
    </row>
    <row r="28" spans="3:3" x14ac:dyDescent="0.2">
      <c r="C28" t="s">
        <v>487</v>
      </c>
    </row>
    <row r="29" spans="3:3" x14ac:dyDescent="0.2">
      <c r="C29" t="s">
        <v>488</v>
      </c>
    </row>
    <row r="31" spans="3:3" x14ac:dyDescent="0.2">
      <c r="C31" t="s">
        <v>489</v>
      </c>
    </row>
    <row r="33" spans="3:3" x14ac:dyDescent="0.2">
      <c r="C33" t="s">
        <v>490</v>
      </c>
    </row>
    <row r="34" spans="3:3" x14ac:dyDescent="0.2">
      <c r="C34" t="s">
        <v>491</v>
      </c>
    </row>
    <row r="35" spans="3:3" x14ac:dyDescent="0.2">
      <c r="C35" t="s">
        <v>492</v>
      </c>
    </row>
    <row r="36" spans="3:3" x14ac:dyDescent="0.2">
      <c r="C36" t="s">
        <v>493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ColWidth="8.85546875"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497</v>
      </c>
    </row>
    <row r="2" spans="1:3" x14ac:dyDescent="0.2">
      <c r="A2" s="52" t="s">
        <v>495</v>
      </c>
      <c r="B2" s="52" t="s">
        <v>496</v>
      </c>
    </row>
    <row r="3" spans="1:3" x14ac:dyDescent="0.2">
      <c r="A3">
        <v>1</v>
      </c>
      <c r="B3">
        <v>1</v>
      </c>
      <c r="C3" t="s">
        <v>521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8.85546875" defaultRowHeight="12.75" x14ac:dyDescent="0.2"/>
  <cols>
    <col min="3" max="3" width="27.140625" customWidth="1"/>
    <col min="4" max="4" width="3.5703125" style="77" customWidth="1"/>
  </cols>
  <sheetData>
    <row r="1" spans="1:4" ht="23.25" x14ac:dyDescent="0.35">
      <c r="A1" s="4" t="s">
        <v>558</v>
      </c>
    </row>
    <row r="2" spans="1:4" x14ac:dyDescent="0.2">
      <c r="A2" s="52" t="s">
        <v>172</v>
      </c>
      <c r="B2" s="52" t="s">
        <v>173</v>
      </c>
    </row>
    <row r="3" spans="1:4" x14ac:dyDescent="0.2">
      <c r="A3">
        <v>1</v>
      </c>
      <c r="B3">
        <v>1</v>
      </c>
      <c r="C3" t="s">
        <v>513</v>
      </c>
      <c r="D3" s="105" t="s">
        <v>174</v>
      </c>
    </row>
    <row r="4" spans="1:4" x14ac:dyDescent="0.2">
      <c r="A4">
        <v>1</v>
      </c>
      <c r="B4">
        <v>1</v>
      </c>
      <c r="C4" t="s">
        <v>514</v>
      </c>
    </row>
    <row r="5" spans="1:4" x14ac:dyDescent="0.2">
      <c r="A5">
        <v>1</v>
      </c>
      <c r="B5">
        <v>1</v>
      </c>
      <c r="C5" t="s">
        <v>515</v>
      </c>
    </row>
    <row r="6" spans="1:4" x14ac:dyDescent="0.2">
      <c r="A6">
        <v>1</v>
      </c>
      <c r="B6">
        <v>1</v>
      </c>
      <c r="C6" t="s">
        <v>516</v>
      </c>
    </row>
    <row r="7" spans="1:4" x14ac:dyDescent="0.2">
      <c r="A7">
        <v>1</v>
      </c>
      <c r="B7">
        <v>1</v>
      </c>
      <c r="C7" t="s">
        <v>517</v>
      </c>
    </row>
    <row r="8" spans="1:4" x14ac:dyDescent="0.2">
      <c r="A8">
        <v>1</v>
      </c>
      <c r="B8">
        <v>1</v>
      </c>
      <c r="C8" t="s">
        <v>518</v>
      </c>
    </row>
    <row r="9" spans="1:4" x14ac:dyDescent="0.2">
      <c r="A9">
        <v>1</v>
      </c>
      <c r="B9">
        <v>1</v>
      </c>
      <c r="C9" t="s">
        <v>519</v>
      </c>
    </row>
    <row r="10" spans="1:4" x14ac:dyDescent="0.2">
      <c r="A10">
        <v>1</v>
      </c>
      <c r="B10">
        <v>1</v>
      </c>
      <c r="C10" t="s">
        <v>520</v>
      </c>
    </row>
    <row r="11" spans="1:4" x14ac:dyDescent="0.2">
      <c r="A11">
        <v>1</v>
      </c>
      <c r="B11">
        <v>1</v>
      </c>
      <c r="C11" t="s">
        <v>522</v>
      </c>
    </row>
    <row r="12" spans="1:4" x14ac:dyDescent="0.2">
      <c r="A12">
        <v>1</v>
      </c>
      <c r="B12">
        <v>1</v>
      </c>
      <c r="C12" t="s">
        <v>526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E11" sqref="E11"/>
    </sheetView>
  </sheetViews>
  <sheetFormatPr defaultColWidth="11.42578125" defaultRowHeight="12.75" x14ac:dyDescent="0.2"/>
  <cols>
    <col min="1" max="1" width="12" style="130" customWidth="1"/>
    <col min="2" max="2" width="33.85546875" style="134" customWidth="1"/>
    <col min="3" max="3" width="2.28515625" style="130" customWidth="1"/>
    <col min="4" max="4" width="9.42578125" style="130" customWidth="1"/>
    <col min="5" max="5" width="33.85546875" style="134" customWidth="1"/>
    <col min="6" max="6" width="2.28515625" style="130" customWidth="1"/>
    <col min="7" max="7" width="9.42578125" style="130" customWidth="1"/>
    <col min="8" max="8" width="33.85546875" style="134" customWidth="1"/>
    <col min="9" max="9" width="2.28515625" style="130" customWidth="1"/>
    <col min="10" max="10" width="9.42578125" style="130" customWidth="1"/>
    <col min="11" max="11" width="33.85546875" style="134" customWidth="1"/>
    <col min="12" max="12" width="2.28515625" style="130" customWidth="1"/>
    <col min="13" max="13" width="10" customWidth="1"/>
    <col min="14" max="14" width="13.7109375" customWidth="1"/>
  </cols>
  <sheetData>
    <row r="1" spans="1:15" s="4" customFormat="1" ht="23.25" x14ac:dyDescent="0.35">
      <c r="A1" s="128" t="s">
        <v>12</v>
      </c>
      <c r="B1" s="132"/>
      <c r="C1" s="128"/>
      <c r="D1" s="128"/>
      <c r="E1" s="132"/>
      <c r="F1" s="128"/>
      <c r="G1" s="128"/>
      <c r="H1" s="132"/>
      <c r="I1" s="128"/>
      <c r="J1" s="128"/>
      <c r="K1" s="132"/>
      <c r="L1" s="128"/>
    </row>
    <row r="2" spans="1:15" s="116" customFormat="1" ht="24.75" customHeight="1" x14ac:dyDescent="0.2">
      <c r="A2" s="137" t="s">
        <v>448</v>
      </c>
      <c r="B2" s="133"/>
      <c r="C2" s="129"/>
      <c r="D2" s="137" t="s">
        <v>449</v>
      </c>
      <c r="E2" s="133"/>
      <c r="F2" s="129"/>
      <c r="G2" s="137" t="s">
        <v>461</v>
      </c>
      <c r="H2" s="133"/>
      <c r="I2" s="129"/>
      <c r="J2" s="137" t="s">
        <v>327</v>
      </c>
      <c r="K2" s="133"/>
      <c r="L2" s="129"/>
      <c r="O2" s="118"/>
    </row>
    <row r="3" spans="1:15" x14ac:dyDescent="0.2">
      <c r="A3" s="130">
        <v>1</v>
      </c>
      <c r="B3" s="134" t="s">
        <v>13</v>
      </c>
      <c r="C3" s="131"/>
      <c r="E3" s="134" t="s">
        <v>68</v>
      </c>
      <c r="F3" s="131" t="s">
        <v>174</v>
      </c>
      <c r="H3" s="139" t="s">
        <v>500</v>
      </c>
      <c r="I3" s="130" t="s">
        <v>174</v>
      </c>
      <c r="J3" s="130">
        <v>2</v>
      </c>
      <c r="K3" s="135" t="s">
        <v>451</v>
      </c>
      <c r="L3" s="131" t="s">
        <v>174</v>
      </c>
    </row>
    <row r="4" spans="1:15" ht="25.5" x14ac:dyDescent="0.2">
      <c r="A4" s="138">
        <v>1</v>
      </c>
      <c r="B4" s="139" t="s">
        <v>36</v>
      </c>
      <c r="C4" s="131" t="s">
        <v>174</v>
      </c>
      <c r="E4" s="134" t="s">
        <v>555</v>
      </c>
      <c r="F4" s="131" t="s">
        <v>174</v>
      </c>
      <c r="H4" s="139" t="s">
        <v>501</v>
      </c>
      <c r="I4" s="130" t="s">
        <v>174</v>
      </c>
      <c r="K4" s="135" t="s">
        <v>452</v>
      </c>
      <c r="L4" s="131" t="s">
        <v>174</v>
      </c>
    </row>
    <row r="5" spans="1:15" ht="25.5" x14ac:dyDescent="0.2">
      <c r="A5" s="130">
        <v>1</v>
      </c>
      <c r="B5" s="135" t="s">
        <v>511</v>
      </c>
      <c r="C5" s="130" t="s">
        <v>174</v>
      </c>
      <c r="D5" s="130">
        <v>2</v>
      </c>
      <c r="E5" s="134" t="s">
        <v>557</v>
      </c>
      <c r="F5" s="131" t="s">
        <v>174</v>
      </c>
      <c r="H5" s="139" t="s">
        <v>502</v>
      </c>
      <c r="I5" s="131"/>
      <c r="J5" s="130">
        <v>3</v>
      </c>
      <c r="K5" s="135" t="s">
        <v>453</v>
      </c>
      <c r="L5" s="131" t="s">
        <v>174</v>
      </c>
    </row>
    <row r="6" spans="1:15" x14ac:dyDescent="0.2">
      <c r="A6" s="130">
        <v>3</v>
      </c>
      <c r="B6" s="134" t="s">
        <v>14</v>
      </c>
      <c r="C6" s="130" t="s">
        <v>174</v>
      </c>
      <c r="D6" s="130">
        <v>0</v>
      </c>
      <c r="E6" s="135" t="s">
        <v>450</v>
      </c>
      <c r="F6" s="131"/>
      <c r="G6" s="131"/>
      <c r="J6" s="130">
        <v>2</v>
      </c>
      <c r="K6" s="135" t="s">
        <v>459</v>
      </c>
      <c r="L6" s="130" t="s">
        <v>174</v>
      </c>
    </row>
    <row r="7" spans="1:15" x14ac:dyDescent="0.2">
      <c r="A7" s="130">
        <v>10</v>
      </c>
      <c r="B7" s="134" t="s">
        <v>15</v>
      </c>
      <c r="C7" s="131" t="s">
        <v>174</v>
      </c>
      <c r="D7" s="130">
        <v>2</v>
      </c>
      <c r="E7" s="135" t="s">
        <v>530</v>
      </c>
      <c r="F7" s="131" t="s">
        <v>174</v>
      </c>
      <c r="G7" s="131"/>
      <c r="J7" s="130">
        <v>2</v>
      </c>
      <c r="K7" s="135" t="s">
        <v>460</v>
      </c>
      <c r="L7" s="130" t="s">
        <v>174</v>
      </c>
    </row>
    <row r="8" spans="1:15" x14ac:dyDescent="0.2">
      <c r="A8" s="130">
        <v>1</v>
      </c>
      <c r="B8" s="134" t="s">
        <v>21</v>
      </c>
      <c r="C8" s="131"/>
      <c r="E8" s="135" t="s">
        <v>308</v>
      </c>
      <c r="F8" s="131"/>
      <c r="G8" s="131"/>
      <c r="J8" s="130">
        <v>3</v>
      </c>
      <c r="K8" s="135" t="s">
        <v>463</v>
      </c>
      <c r="L8" s="130" t="s">
        <v>174</v>
      </c>
    </row>
    <row r="9" spans="1:15" x14ac:dyDescent="0.2">
      <c r="A9" s="130">
        <v>2</v>
      </c>
      <c r="B9" s="134" t="s">
        <v>16</v>
      </c>
      <c r="C9" s="131" t="s">
        <v>174</v>
      </c>
      <c r="E9" s="135" t="s">
        <v>17</v>
      </c>
      <c r="F9" s="131"/>
      <c r="G9" s="131"/>
      <c r="K9" s="135" t="s">
        <v>504</v>
      </c>
      <c r="L9" s="131" t="s">
        <v>174</v>
      </c>
    </row>
    <row r="10" spans="1:15" x14ac:dyDescent="0.2">
      <c r="A10" s="130">
        <v>1</v>
      </c>
      <c r="B10" s="134" t="s">
        <v>68</v>
      </c>
      <c r="C10" s="131" t="s">
        <v>174</v>
      </c>
      <c r="D10" s="130">
        <v>0</v>
      </c>
      <c r="E10" s="135" t="s">
        <v>503</v>
      </c>
      <c r="K10" s="135" t="s">
        <v>531</v>
      </c>
    </row>
    <row r="11" spans="1:15" ht="25.5" x14ac:dyDescent="0.2">
      <c r="B11" s="134" t="s">
        <v>555</v>
      </c>
      <c r="C11" s="131" t="s">
        <v>174</v>
      </c>
      <c r="D11" s="130">
        <v>2</v>
      </c>
      <c r="E11" s="135" t="s">
        <v>350</v>
      </c>
      <c r="F11" s="131" t="s">
        <v>174</v>
      </c>
      <c r="K11" s="135" t="s">
        <v>553</v>
      </c>
      <c r="L11" s="130" t="s">
        <v>174</v>
      </c>
    </row>
    <row r="12" spans="1:15" ht="24.75" customHeight="1" x14ac:dyDescent="0.2">
      <c r="B12" s="134" t="s">
        <v>556</v>
      </c>
      <c r="C12" s="131" t="s">
        <v>174</v>
      </c>
      <c r="D12" s="130">
        <v>4</v>
      </c>
      <c r="E12" s="135" t="s">
        <v>532</v>
      </c>
      <c r="K12" s="135" t="s">
        <v>554</v>
      </c>
      <c r="L12" s="130" t="s">
        <v>174</v>
      </c>
    </row>
    <row r="13" spans="1:15" x14ac:dyDescent="0.2">
      <c r="B13" s="135" t="s">
        <v>454</v>
      </c>
      <c r="C13" s="131"/>
      <c r="E13" s="135" t="s">
        <v>552</v>
      </c>
      <c r="K13" s="135" t="s">
        <v>550</v>
      </c>
      <c r="L13" s="131" t="s">
        <v>174</v>
      </c>
    </row>
    <row r="14" spans="1:15" x14ac:dyDescent="0.2">
      <c r="A14" s="130">
        <v>2</v>
      </c>
      <c r="B14" s="134" t="s">
        <v>17</v>
      </c>
      <c r="C14" s="130" t="s">
        <v>174</v>
      </c>
    </row>
    <row r="15" spans="1:15" x14ac:dyDescent="0.2">
      <c r="A15" s="130">
        <v>2</v>
      </c>
      <c r="B15" s="134" t="s">
        <v>18</v>
      </c>
      <c r="C15" s="130" t="s">
        <v>174</v>
      </c>
    </row>
    <row r="16" spans="1:15" ht="25.5" x14ac:dyDescent="0.2">
      <c r="B16" s="135" t="s">
        <v>19</v>
      </c>
      <c r="C16" s="131"/>
    </row>
    <row r="17" spans="1:16" x14ac:dyDescent="0.2">
      <c r="A17" s="130">
        <v>0.5</v>
      </c>
      <c r="B17" s="135" t="s">
        <v>22</v>
      </c>
      <c r="C17" s="131"/>
    </row>
    <row r="19" spans="1:16" x14ac:dyDescent="0.2">
      <c r="O19" s="95"/>
    </row>
    <row r="20" spans="1:16" x14ac:dyDescent="0.2">
      <c r="P20" s="52"/>
    </row>
    <row r="21" spans="1:16" ht="12" customHeight="1" x14ac:dyDescent="0.2">
      <c r="P21" s="52"/>
    </row>
    <row r="22" spans="1:16" s="116" customFormat="1" ht="24.75" customHeight="1" x14ac:dyDescent="0.2">
      <c r="A22" s="137" t="s">
        <v>456</v>
      </c>
      <c r="B22" s="133"/>
      <c r="C22" s="129"/>
      <c r="D22" s="137" t="s">
        <v>458</v>
      </c>
      <c r="E22" s="133"/>
      <c r="F22" s="129"/>
      <c r="G22" s="137" t="s">
        <v>455</v>
      </c>
      <c r="H22" s="133"/>
      <c r="I22" s="129"/>
      <c r="J22" s="137" t="s">
        <v>457</v>
      </c>
      <c r="K22" s="133"/>
      <c r="L22" s="129"/>
      <c r="P22" s="117"/>
    </row>
    <row r="23" spans="1:16" x14ac:dyDescent="0.2">
      <c r="B23" s="139" t="s">
        <v>148</v>
      </c>
      <c r="C23" s="131" t="s">
        <v>174</v>
      </c>
      <c r="E23" s="134" t="s">
        <v>150</v>
      </c>
      <c r="F23" s="131"/>
      <c r="G23" s="130">
        <v>4</v>
      </c>
      <c r="H23" s="134" t="s">
        <v>149</v>
      </c>
      <c r="I23" s="130" t="s">
        <v>174</v>
      </c>
      <c r="J23" s="130">
        <v>4</v>
      </c>
      <c r="K23" s="134" t="s">
        <v>20</v>
      </c>
      <c r="L23" s="130" t="s">
        <v>174</v>
      </c>
      <c r="P23" s="52"/>
    </row>
    <row r="24" spans="1:16" x14ac:dyDescent="0.2">
      <c r="B24" s="134" t="s">
        <v>28</v>
      </c>
      <c r="C24" s="131"/>
      <c r="E24" s="134" t="s">
        <v>211</v>
      </c>
      <c r="G24" s="130">
        <v>8</v>
      </c>
      <c r="H24" s="134" t="s">
        <v>35</v>
      </c>
      <c r="I24" s="130" t="s">
        <v>174</v>
      </c>
      <c r="J24" s="131">
        <v>6</v>
      </c>
      <c r="K24" s="135" t="s">
        <v>23</v>
      </c>
      <c r="L24" s="130" t="s">
        <v>174</v>
      </c>
      <c r="P24" s="52"/>
    </row>
    <row r="25" spans="1:16" x14ac:dyDescent="0.2">
      <c r="B25" s="134" t="s">
        <v>29</v>
      </c>
      <c r="E25" s="134" t="s">
        <v>25</v>
      </c>
      <c r="F25" s="131" t="s">
        <v>174</v>
      </c>
      <c r="J25" s="130">
        <v>1</v>
      </c>
      <c r="K25" s="134" t="s">
        <v>24</v>
      </c>
      <c r="L25" s="130" t="s">
        <v>174</v>
      </c>
      <c r="P25" s="52"/>
    </row>
    <row r="26" spans="1:16" x14ac:dyDescent="0.2">
      <c r="B26" s="134" t="s">
        <v>30</v>
      </c>
      <c r="C26" s="131"/>
      <c r="D26" s="130">
        <v>0.5</v>
      </c>
      <c r="E26" s="134" t="s">
        <v>26</v>
      </c>
      <c r="F26" s="131" t="s">
        <v>174</v>
      </c>
      <c r="J26" s="131">
        <v>48</v>
      </c>
      <c r="K26" s="139" t="s">
        <v>505</v>
      </c>
      <c r="L26" s="130" t="s">
        <v>174</v>
      </c>
      <c r="P26" s="52"/>
    </row>
    <row r="27" spans="1:16" ht="25.5" x14ac:dyDescent="0.2">
      <c r="B27" s="134" t="s">
        <v>145</v>
      </c>
      <c r="C27" s="130" t="s">
        <v>174</v>
      </c>
      <c r="E27" s="134" t="s">
        <v>27</v>
      </c>
      <c r="F27" s="131" t="s">
        <v>174</v>
      </c>
      <c r="K27" s="139" t="s">
        <v>464</v>
      </c>
      <c r="P27" s="52"/>
    </row>
    <row r="28" spans="1:16" x14ac:dyDescent="0.2">
      <c r="B28" s="134" t="s">
        <v>31</v>
      </c>
      <c r="C28" s="131" t="s">
        <v>174</v>
      </c>
      <c r="E28" s="134" t="s">
        <v>34</v>
      </c>
      <c r="F28" s="131" t="s">
        <v>174</v>
      </c>
      <c r="J28" s="130">
        <v>2</v>
      </c>
      <c r="K28" s="135" t="s">
        <v>510</v>
      </c>
      <c r="L28" s="130" t="s">
        <v>174</v>
      </c>
      <c r="P28" s="52"/>
    </row>
    <row r="29" spans="1:16" x14ac:dyDescent="0.2">
      <c r="B29" s="134" t="s">
        <v>32</v>
      </c>
      <c r="C29" s="131" t="s">
        <v>174</v>
      </c>
      <c r="E29" s="134" t="s">
        <v>202</v>
      </c>
      <c r="F29" s="131"/>
      <c r="K29" s="139" t="s">
        <v>551</v>
      </c>
      <c r="L29" s="130" t="s">
        <v>174</v>
      </c>
      <c r="P29" s="52"/>
    </row>
    <row r="30" spans="1:16" x14ac:dyDescent="0.2">
      <c r="B30" s="134" t="s">
        <v>33</v>
      </c>
      <c r="C30" s="131" t="s">
        <v>174</v>
      </c>
      <c r="P30" s="52"/>
    </row>
    <row r="31" spans="1:16" x14ac:dyDescent="0.2">
      <c r="B31" s="134" t="s">
        <v>201</v>
      </c>
      <c r="C31" s="131"/>
      <c r="P31" s="52"/>
    </row>
    <row r="32" spans="1:16" x14ac:dyDescent="0.2">
      <c r="B32" s="134" t="s">
        <v>146</v>
      </c>
      <c r="C32" s="131" t="s">
        <v>174</v>
      </c>
    </row>
    <row r="33" spans="1:3" x14ac:dyDescent="0.2">
      <c r="B33" s="134" t="s">
        <v>147</v>
      </c>
      <c r="C33" s="131" t="s">
        <v>174</v>
      </c>
    </row>
    <row r="34" spans="1:3" x14ac:dyDescent="0.2">
      <c r="B34" s="134" t="s">
        <v>443</v>
      </c>
      <c r="C34" s="131" t="s">
        <v>174</v>
      </c>
    </row>
    <row r="35" spans="1:3" x14ac:dyDescent="0.2">
      <c r="B35" s="134" t="s">
        <v>444</v>
      </c>
      <c r="C35" s="131"/>
    </row>
    <row r="36" spans="1:3" x14ac:dyDescent="0.2">
      <c r="B36" s="134" t="s">
        <v>445</v>
      </c>
      <c r="C36" s="131" t="s">
        <v>174</v>
      </c>
    </row>
    <row r="37" spans="1:3" x14ac:dyDescent="0.2">
      <c r="B37" s="135" t="s">
        <v>462</v>
      </c>
      <c r="C37" s="131" t="s">
        <v>174</v>
      </c>
    </row>
    <row r="41" spans="1:3" x14ac:dyDescent="0.2">
      <c r="A41" s="130" t="s">
        <v>69</v>
      </c>
    </row>
    <row r="42" spans="1:3" x14ac:dyDescent="0.2">
      <c r="B42" s="136" t="s">
        <v>70</v>
      </c>
    </row>
    <row r="43" spans="1:3" x14ac:dyDescent="0.2">
      <c r="A43" s="130" t="s">
        <v>71</v>
      </c>
      <c r="B43" s="136" t="s">
        <v>72</v>
      </c>
    </row>
    <row r="44" spans="1:3" x14ac:dyDescent="0.2">
      <c r="B44" s="136" t="s">
        <v>70</v>
      </c>
    </row>
    <row r="45" spans="1:3" x14ac:dyDescent="0.2">
      <c r="A45" s="130" t="s">
        <v>73</v>
      </c>
      <c r="B45" s="136" t="s">
        <v>72</v>
      </c>
    </row>
    <row r="46" spans="1:3" x14ac:dyDescent="0.2">
      <c r="B46" s="136" t="s">
        <v>70</v>
      </c>
    </row>
    <row r="47" spans="1:3" x14ac:dyDescent="0.2">
      <c r="A47" s="130" t="s">
        <v>74</v>
      </c>
      <c r="B47" s="136" t="s">
        <v>72</v>
      </c>
    </row>
    <row r="48" spans="1:3" x14ac:dyDescent="0.2">
      <c r="B48" s="136" t="s">
        <v>70</v>
      </c>
    </row>
    <row r="49" spans="1:2" x14ac:dyDescent="0.2">
      <c r="A49" s="130" t="s">
        <v>75</v>
      </c>
      <c r="B49" s="136" t="s">
        <v>72</v>
      </c>
    </row>
    <row r="50" spans="1:2" x14ac:dyDescent="0.2">
      <c r="B50" s="136" t="s">
        <v>70</v>
      </c>
    </row>
    <row r="51" spans="1:2" x14ac:dyDescent="0.2">
      <c r="A51" s="130" t="s">
        <v>76</v>
      </c>
      <c r="B51" s="136" t="s">
        <v>72</v>
      </c>
    </row>
    <row r="52" spans="1:2" x14ac:dyDescent="0.2">
      <c r="B52" s="136" t="s">
        <v>70</v>
      </c>
    </row>
    <row r="53" spans="1:2" x14ac:dyDescent="0.2">
      <c r="A53" s="130" t="s">
        <v>77</v>
      </c>
      <c r="B53" s="136" t="s">
        <v>72</v>
      </c>
    </row>
    <row r="54" spans="1:2" x14ac:dyDescent="0.2">
      <c r="B54" s="136" t="s">
        <v>70</v>
      </c>
    </row>
    <row r="55" spans="1:2" x14ac:dyDescent="0.2">
      <c r="A55" s="130" t="s">
        <v>69</v>
      </c>
      <c r="B55" s="136" t="s">
        <v>72</v>
      </c>
    </row>
    <row r="56" spans="1:2" x14ac:dyDescent="0.2">
      <c r="B56" s="136" t="s">
        <v>70</v>
      </c>
    </row>
    <row r="57" spans="1:2" x14ac:dyDescent="0.2">
      <c r="A57" s="130" t="s">
        <v>71</v>
      </c>
      <c r="B57" s="136" t="s">
        <v>72</v>
      </c>
    </row>
    <row r="58" spans="1:2" x14ac:dyDescent="0.2">
      <c r="B58" s="136" t="s">
        <v>70</v>
      </c>
    </row>
    <row r="59" spans="1:2" x14ac:dyDescent="0.2">
      <c r="A59" s="130" t="s">
        <v>73</v>
      </c>
      <c r="B59" s="136" t="s">
        <v>72</v>
      </c>
    </row>
    <row r="60" spans="1:2" x14ac:dyDescent="0.2">
      <c r="B60" s="136" t="s">
        <v>70</v>
      </c>
    </row>
    <row r="61" spans="1:2" x14ac:dyDescent="0.2">
      <c r="A61" s="130" t="s">
        <v>74</v>
      </c>
      <c r="B61" s="136" t="s">
        <v>72</v>
      </c>
    </row>
    <row r="62" spans="1:2" x14ac:dyDescent="0.2">
      <c r="B62" s="136" t="s">
        <v>70</v>
      </c>
    </row>
    <row r="63" spans="1:2" x14ac:dyDescent="0.2">
      <c r="A63" s="130" t="s">
        <v>75</v>
      </c>
      <c r="B63" s="136" t="s">
        <v>72</v>
      </c>
    </row>
    <row r="64" spans="1:2" x14ac:dyDescent="0.2">
      <c r="B64" s="136" t="s">
        <v>70</v>
      </c>
    </row>
    <row r="65" spans="1:2" x14ac:dyDescent="0.2">
      <c r="A65" s="130" t="s">
        <v>76</v>
      </c>
      <c r="B65" s="136" t="s">
        <v>72</v>
      </c>
    </row>
    <row r="66" spans="1:2" x14ac:dyDescent="0.2">
      <c r="B66" s="136" t="s">
        <v>70</v>
      </c>
    </row>
    <row r="67" spans="1:2" x14ac:dyDescent="0.2">
      <c r="A67" s="130" t="s">
        <v>77</v>
      </c>
      <c r="B67" s="136" t="s">
        <v>72</v>
      </c>
    </row>
    <row r="68" spans="1:2" x14ac:dyDescent="0.2">
      <c r="B68" s="136" t="s">
        <v>70</v>
      </c>
    </row>
  </sheetData>
  <phoneticPr fontId="1" type="noConversion"/>
  <pageMargins left="0.31" right="0.34" top="0.43" bottom="1" header="0.4921259845" footer="0.4921259845"/>
  <pageSetup paperSize="9" scale="78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7" sqref="B7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123</v>
      </c>
    </row>
    <row r="3" spans="1:4" x14ac:dyDescent="0.2">
      <c r="B3" t="s">
        <v>161</v>
      </c>
      <c r="D3" t="s">
        <v>159</v>
      </c>
    </row>
    <row r="5" spans="1:4" x14ac:dyDescent="0.2">
      <c r="B5" s="52"/>
      <c r="D5" s="52" t="s">
        <v>465</v>
      </c>
    </row>
    <row r="6" spans="1:4" x14ac:dyDescent="0.2">
      <c r="B6" t="s">
        <v>154</v>
      </c>
      <c r="D6" t="s">
        <v>498</v>
      </c>
    </row>
    <row r="7" spans="1:4" x14ac:dyDescent="0.2">
      <c r="B7" t="s">
        <v>155</v>
      </c>
    </row>
    <row r="8" spans="1:4" x14ac:dyDescent="0.2">
      <c r="B8" t="s">
        <v>209</v>
      </c>
    </row>
    <row r="9" spans="1:4" x14ac:dyDescent="0.2">
      <c r="A9">
        <v>2</v>
      </c>
      <c r="B9" t="s">
        <v>210</v>
      </c>
    </row>
    <row r="10" spans="1:4" x14ac:dyDescent="0.2">
      <c r="B10" t="s">
        <v>213</v>
      </c>
    </row>
    <row r="11" spans="1:4" x14ac:dyDescent="0.2">
      <c r="B11" t="s">
        <v>85</v>
      </c>
    </row>
    <row r="12" spans="1:4" x14ac:dyDescent="0.2">
      <c r="B12" t="s">
        <v>467</v>
      </c>
    </row>
    <row r="13" spans="1:4" x14ac:dyDescent="0.2">
      <c r="B13" t="s">
        <v>499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B36" sqref="B36"/>
    </sheetView>
  </sheetViews>
  <sheetFormatPr defaultColWidth="8.85546875"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5" t="s">
        <v>222</v>
      </c>
    </row>
    <row r="4" spans="1:4" x14ac:dyDescent="0.2">
      <c r="C4" s="52" t="s">
        <v>430</v>
      </c>
    </row>
    <row r="5" spans="1:4" x14ac:dyDescent="0.2">
      <c r="C5" t="s">
        <v>223</v>
      </c>
    </row>
    <row r="6" spans="1:4" x14ac:dyDescent="0.2">
      <c r="C6" s="52" t="s">
        <v>431</v>
      </c>
    </row>
    <row r="7" spans="1:4" x14ac:dyDescent="0.2">
      <c r="C7" t="s">
        <v>224</v>
      </c>
    </row>
    <row r="8" spans="1:4" x14ac:dyDescent="0.2">
      <c r="C8" t="s">
        <v>225</v>
      </c>
    </row>
    <row r="9" spans="1:4" x14ac:dyDescent="0.2">
      <c r="C9" t="s">
        <v>226</v>
      </c>
    </row>
    <row r="10" spans="1:4" x14ac:dyDescent="0.2">
      <c r="C10" t="s">
        <v>227</v>
      </c>
    </row>
    <row r="13" spans="1:4" x14ac:dyDescent="0.2">
      <c r="C13" t="s">
        <v>228</v>
      </c>
    </row>
    <row r="15" spans="1:4" x14ac:dyDescent="0.2">
      <c r="C15" s="95" t="s">
        <v>229</v>
      </c>
    </row>
    <row r="16" spans="1:4" x14ac:dyDescent="0.2">
      <c r="C16" s="52" t="s">
        <v>376</v>
      </c>
      <c r="D16" t="s">
        <v>377</v>
      </c>
    </row>
    <row r="17" spans="3:4" x14ac:dyDescent="0.2">
      <c r="C17" s="52" t="s">
        <v>378</v>
      </c>
      <c r="D17" t="s">
        <v>379</v>
      </c>
    </row>
    <row r="18" spans="3:4" x14ac:dyDescent="0.2">
      <c r="C18" s="52" t="s">
        <v>380</v>
      </c>
      <c r="D18" t="s">
        <v>381</v>
      </c>
    </row>
    <row r="19" spans="3:4" x14ac:dyDescent="0.2">
      <c r="C19" s="52" t="s">
        <v>382</v>
      </c>
      <c r="D19" t="s">
        <v>383</v>
      </c>
    </row>
    <row r="21" spans="3:4" x14ac:dyDescent="0.2">
      <c r="C21" s="95" t="s">
        <v>230</v>
      </c>
    </row>
    <row r="22" spans="3:4" x14ac:dyDescent="0.2">
      <c r="C22" s="52" t="s">
        <v>384</v>
      </c>
      <c r="D22" t="s">
        <v>379</v>
      </c>
    </row>
    <row r="23" spans="3:4" x14ac:dyDescent="0.2">
      <c r="C23" s="52" t="s">
        <v>385</v>
      </c>
      <c r="D23" t="s">
        <v>386</v>
      </c>
    </row>
    <row r="24" spans="3:4" x14ac:dyDescent="0.2">
      <c r="C24" s="52" t="s">
        <v>387</v>
      </c>
      <c r="D24" t="s">
        <v>388</v>
      </c>
    </row>
    <row r="25" spans="3:4" x14ac:dyDescent="0.2">
      <c r="C25" s="52" t="s">
        <v>389</v>
      </c>
      <c r="D25" t="s">
        <v>390</v>
      </c>
    </row>
    <row r="26" spans="3:4" x14ac:dyDescent="0.2">
      <c r="C26" s="52" t="s">
        <v>391</v>
      </c>
      <c r="D26" t="s">
        <v>392</v>
      </c>
    </row>
    <row r="27" spans="3:4" x14ac:dyDescent="0.2">
      <c r="C27" s="52" t="s">
        <v>393</v>
      </c>
      <c r="D27" t="s">
        <v>394</v>
      </c>
    </row>
    <row r="28" spans="3:4" x14ac:dyDescent="0.2">
      <c r="C28" s="52" t="s">
        <v>395</v>
      </c>
      <c r="D28" t="s">
        <v>396</v>
      </c>
    </row>
    <row r="29" spans="3:4" x14ac:dyDescent="0.2">
      <c r="C29" s="96" t="s">
        <v>397</v>
      </c>
      <c r="D29" t="s">
        <v>398</v>
      </c>
    </row>
    <row r="31" spans="3:4" x14ac:dyDescent="0.2">
      <c r="C31" s="95" t="s">
        <v>231</v>
      </c>
    </row>
    <row r="32" spans="3:4" x14ac:dyDescent="0.2">
      <c r="C32" s="52" t="s">
        <v>399</v>
      </c>
      <c r="D32" t="s">
        <v>400</v>
      </c>
    </row>
    <row r="33" spans="3:4" x14ac:dyDescent="0.2">
      <c r="C33" s="52" t="s">
        <v>401</v>
      </c>
      <c r="D33" s="52" t="s">
        <v>424</v>
      </c>
    </row>
    <row r="34" spans="3:4" x14ac:dyDescent="0.2">
      <c r="C34" s="52" t="s">
        <v>402</v>
      </c>
      <c r="D34" t="s">
        <v>403</v>
      </c>
    </row>
    <row r="35" spans="3:4" x14ac:dyDescent="0.2">
      <c r="C35" s="52" t="s">
        <v>404</v>
      </c>
      <c r="D35" t="s">
        <v>405</v>
      </c>
    </row>
    <row r="36" spans="3:4" x14ac:dyDescent="0.2">
      <c r="C36" s="52" t="s">
        <v>406</v>
      </c>
      <c r="D36" s="52" t="s">
        <v>422</v>
      </c>
    </row>
    <row r="37" spans="3:4" x14ac:dyDescent="0.2">
      <c r="C37" s="52" t="s">
        <v>407</v>
      </c>
      <c r="D37" t="s">
        <v>408</v>
      </c>
    </row>
    <row r="38" spans="3:4" x14ac:dyDescent="0.2">
      <c r="C38" s="52" t="s">
        <v>409</v>
      </c>
      <c r="D38" s="52" t="s">
        <v>423</v>
      </c>
    </row>
    <row r="40" spans="3:4" x14ac:dyDescent="0.2">
      <c r="C40" s="95" t="s">
        <v>232</v>
      </c>
    </row>
    <row r="41" spans="3:4" x14ac:dyDescent="0.2">
      <c r="C41" s="52" t="s">
        <v>410</v>
      </c>
      <c r="D41" t="s">
        <v>411</v>
      </c>
    </row>
    <row r="42" spans="3:4" x14ac:dyDescent="0.2">
      <c r="C42" s="52" t="s">
        <v>412</v>
      </c>
      <c r="D42" t="s">
        <v>413</v>
      </c>
    </row>
    <row r="43" spans="3:4" x14ac:dyDescent="0.2">
      <c r="C43" s="52" t="s">
        <v>414</v>
      </c>
      <c r="D43" t="s">
        <v>415</v>
      </c>
    </row>
    <row r="44" spans="3:4" x14ac:dyDescent="0.2">
      <c r="C44" s="52" t="s">
        <v>416</v>
      </c>
      <c r="D44" t="s">
        <v>417</v>
      </c>
    </row>
    <row r="45" spans="3:4" x14ac:dyDescent="0.2">
      <c r="C45" s="52" t="s">
        <v>418</v>
      </c>
      <c r="D45" t="s">
        <v>419</v>
      </c>
    </row>
    <row r="46" spans="3:4" x14ac:dyDescent="0.2">
      <c r="C46" s="52" t="s">
        <v>420</v>
      </c>
      <c r="D46" s="52" t="s">
        <v>421</v>
      </c>
    </row>
    <row r="47" spans="3:4" x14ac:dyDescent="0.2">
      <c r="C47" s="52"/>
      <c r="D47" s="52"/>
    </row>
    <row r="49" spans="1:3" x14ac:dyDescent="0.2">
      <c r="C49" s="95" t="s">
        <v>233</v>
      </c>
    </row>
    <row r="50" spans="1:3" x14ac:dyDescent="0.2">
      <c r="C50" t="s">
        <v>234</v>
      </c>
    </row>
    <row r="51" spans="1:3" x14ac:dyDescent="0.2">
      <c r="C51" t="s">
        <v>235</v>
      </c>
    </row>
    <row r="52" spans="1:3" x14ac:dyDescent="0.2">
      <c r="A52">
        <v>3</v>
      </c>
      <c r="C52" t="s">
        <v>236</v>
      </c>
    </row>
    <row r="53" spans="1:3" x14ac:dyDescent="0.2">
      <c r="C53" t="s">
        <v>237</v>
      </c>
    </row>
    <row r="54" spans="1:3" x14ac:dyDescent="0.2">
      <c r="C54" t="s">
        <v>30</v>
      </c>
    </row>
    <row r="55" spans="1:3" x14ac:dyDescent="0.2">
      <c r="C55" t="s">
        <v>238</v>
      </c>
    </row>
    <row r="56" spans="1:3" x14ac:dyDescent="0.2">
      <c r="C56" t="s">
        <v>32</v>
      </c>
    </row>
    <row r="57" spans="1:3" x14ac:dyDescent="0.2">
      <c r="A57">
        <v>1</v>
      </c>
      <c r="C57" t="s">
        <v>239</v>
      </c>
    </row>
    <row r="58" spans="1:3" x14ac:dyDescent="0.2">
      <c r="C58" t="s">
        <v>240</v>
      </c>
    </row>
    <row r="59" spans="1:3" x14ac:dyDescent="0.2">
      <c r="C59" t="s">
        <v>241</v>
      </c>
    </row>
    <row r="60" spans="1:3" x14ac:dyDescent="0.2">
      <c r="C60" t="s">
        <v>242</v>
      </c>
    </row>
    <row r="61" spans="1:3" x14ac:dyDescent="0.2">
      <c r="C61" t="s">
        <v>243</v>
      </c>
    </row>
    <row r="62" spans="1:3" x14ac:dyDescent="0.2">
      <c r="C62" t="s">
        <v>244</v>
      </c>
    </row>
    <row r="63" spans="1:3" x14ac:dyDescent="0.2">
      <c r="A63">
        <v>1</v>
      </c>
      <c r="C63" t="s">
        <v>31</v>
      </c>
    </row>
    <row r="64" spans="1:3" x14ac:dyDescent="0.2">
      <c r="C64" t="s">
        <v>245</v>
      </c>
    </row>
    <row r="65" spans="1:3" x14ac:dyDescent="0.2">
      <c r="C65" s="97" t="s">
        <v>246</v>
      </c>
    </row>
    <row r="66" spans="1:3" x14ac:dyDescent="0.2">
      <c r="A66">
        <v>2</v>
      </c>
      <c r="C66" t="s">
        <v>247</v>
      </c>
    </row>
    <row r="67" spans="1:3" x14ac:dyDescent="0.2">
      <c r="C67" t="s">
        <v>248</v>
      </c>
    </row>
    <row r="69" spans="1:3" x14ac:dyDescent="0.2">
      <c r="C69" s="95" t="s">
        <v>249</v>
      </c>
    </row>
    <row r="70" spans="1:3" x14ac:dyDescent="0.2">
      <c r="C70" t="s">
        <v>250</v>
      </c>
    </row>
    <row r="71" spans="1:3" x14ac:dyDescent="0.2">
      <c r="C71" t="s">
        <v>251</v>
      </c>
    </row>
    <row r="72" spans="1:3" x14ac:dyDescent="0.2">
      <c r="C72" t="s">
        <v>252</v>
      </c>
    </row>
    <row r="73" spans="1:3" x14ac:dyDescent="0.2">
      <c r="C73" t="s">
        <v>253</v>
      </c>
    </row>
    <row r="74" spans="1:3" x14ac:dyDescent="0.2">
      <c r="C74" t="s">
        <v>254</v>
      </c>
    </row>
    <row r="75" spans="1:3" x14ac:dyDescent="0.2">
      <c r="C75" t="s">
        <v>255</v>
      </c>
    </row>
    <row r="76" spans="1:3" x14ac:dyDescent="0.2">
      <c r="C76" t="s">
        <v>256</v>
      </c>
    </row>
    <row r="77" spans="1:3" x14ac:dyDescent="0.2">
      <c r="C77" t="s">
        <v>257</v>
      </c>
    </row>
    <row r="78" spans="1:3" x14ac:dyDescent="0.2">
      <c r="C78" t="s">
        <v>258</v>
      </c>
    </row>
    <row r="79" spans="1:3" x14ac:dyDescent="0.2">
      <c r="C79" t="s">
        <v>259</v>
      </c>
    </row>
    <row r="80" spans="1:3" x14ac:dyDescent="0.2">
      <c r="C80" t="s">
        <v>260</v>
      </c>
    </row>
    <row r="81" spans="1:3" x14ac:dyDescent="0.2">
      <c r="C81" t="s">
        <v>261</v>
      </c>
    </row>
    <row r="82" spans="1:3" x14ac:dyDescent="0.2">
      <c r="C82" t="s">
        <v>262</v>
      </c>
    </row>
    <row r="83" spans="1:3" x14ac:dyDescent="0.2">
      <c r="A83">
        <v>1</v>
      </c>
      <c r="B83" s="52" t="s">
        <v>428</v>
      </c>
      <c r="C83" s="52" t="s">
        <v>425</v>
      </c>
    </row>
    <row r="84" spans="1:3" x14ac:dyDescent="0.2">
      <c r="A84">
        <v>1</v>
      </c>
      <c r="B84" s="52" t="s">
        <v>428</v>
      </c>
      <c r="C84" t="s">
        <v>263</v>
      </c>
    </row>
    <row r="85" spans="1:3" x14ac:dyDescent="0.2">
      <c r="A85">
        <v>2</v>
      </c>
      <c r="C85" t="s">
        <v>264</v>
      </c>
    </row>
    <row r="86" spans="1:3" x14ac:dyDescent="0.2">
      <c r="C86" t="s">
        <v>265</v>
      </c>
    </row>
    <row r="87" spans="1:3" x14ac:dyDescent="0.2">
      <c r="C87" t="s">
        <v>266</v>
      </c>
    </row>
    <row r="88" spans="1:3" x14ac:dyDescent="0.2">
      <c r="C88" t="s">
        <v>267</v>
      </c>
    </row>
    <row r="89" spans="1:3" x14ac:dyDescent="0.2">
      <c r="C89" t="s">
        <v>268</v>
      </c>
    </row>
    <row r="90" spans="1:3" x14ac:dyDescent="0.2">
      <c r="C90" t="s">
        <v>269</v>
      </c>
    </row>
    <row r="91" spans="1:3" x14ac:dyDescent="0.2">
      <c r="C91" t="s">
        <v>270</v>
      </c>
    </row>
    <row r="92" spans="1:3" x14ac:dyDescent="0.2">
      <c r="C92" t="s">
        <v>271</v>
      </c>
    </row>
    <row r="93" spans="1:3" x14ac:dyDescent="0.2">
      <c r="C93" t="s">
        <v>272</v>
      </c>
    </row>
    <row r="95" spans="1:3" x14ac:dyDescent="0.2">
      <c r="C95" s="95" t="s">
        <v>273</v>
      </c>
    </row>
    <row r="96" spans="1:3" x14ac:dyDescent="0.2">
      <c r="A96">
        <v>1</v>
      </c>
      <c r="C96" s="52" t="s">
        <v>432</v>
      </c>
    </row>
    <row r="97" spans="1:3" x14ac:dyDescent="0.2">
      <c r="A97">
        <v>1</v>
      </c>
      <c r="C97" t="s">
        <v>274</v>
      </c>
    </row>
    <row r="98" spans="1:3" x14ac:dyDescent="0.2">
      <c r="C98" t="s">
        <v>275</v>
      </c>
    </row>
    <row r="99" spans="1:3" x14ac:dyDescent="0.2">
      <c r="C99" t="s">
        <v>276</v>
      </c>
    </row>
    <row r="100" spans="1:3" x14ac:dyDescent="0.2">
      <c r="A100">
        <v>1</v>
      </c>
      <c r="C100" t="s">
        <v>277</v>
      </c>
    </row>
    <row r="101" spans="1:3" x14ac:dyDescent="0.2">
      <c r="A101">
        <v>1</v>
      </c>
      <c r="C101" t="s">
        <v>278</v>
      </c>
    </row>
    <row r="102" spans="1:3" x14ac:dyDescent="0.2">
      <c r="C102" t="s">
        <v>279</v>
      </c>
    </row>
    <row r="103" spans="1:3" x14ac:dyDescent="0.2">
      <c r="C103" t="s">
        <v>280</v>
      </c>
    </row>
    <row r="104" spans="1:3" x14ac:dyDescent="0.2">
      <c r="C104" t="s">
        <v>281</v>
      </c>
    </row>
    <row r="105" spans="1:3" x14ac:dyDescent="0.2">
      <c r="C105" t="s">
        <v>282</v>
      </c>
    </row>
    <row r="106" spans="1:3" x14ac:dyDescent="0.2">
      <c r="C106" t="s">
        <v>283</v>
      </c>
    </row>
    <row r="107" spans="1:3" x14ac:dyDescent="0.2">
      <c r="C107" t="s">
        <v>284</v>
      </c>
    </row>
    <row r="108" spans="1:3" x14ac:dyDescent="0.2">
      <c r="C108" t="s">
        <v>285</v>
      </c>
    </row>
    <row r="109" spans="1:3" x14ac:dyDescent="0.2">
      <c r="C109" t="s">
        <v>286</v>
      </c>
    </row>
    <row r="110" spans="1:3" x14ac:dyDescent="0.2">
      <c r="C110" t="s">
        <v>287</v>
      </c>
    </row>
    <row r="111" spans="1:3" x14ac:dyDescent="0.2">
      <c r="C111" t="s">
        <v>288</v>
      </c>
    </row>
    <row r="113" spans="1:3" x14ac:dyDescent="0.2">
      <c r="C113" s="95" t="s">
        <v>289</v>
      </c>
    </row>
    <row r="114" spans="1:3" x14ac:dyDescent="0.2">
      <c r="C114" t="s">
        <v>290</v>
      </c>
    </row>
    <row r="115" spans="1:3" x14ac:dyDescent="0.2">
      <c r="A115">
        <v>1</v>
      </c>
      <c r="B115" s="52" t="s">
        <v>428</v>
      </c>
      <c r="C115" s="52" t="s">
        <v>427</v>
      </c>
    </row>
    <row r="116" spans="1:3" x14ac:dyDescent="0.2">
      <c r="C116" t="s">
        <v>291</v>
      </c>
    </row>
    <row r="117" spans="1:3" x14ac:dyDescent="0.2">
      <c r="C117" t="s">
        <v>292</v>
      </c>
    </row>
    <row r="118" spans="1:3" x14ac:dyDescent="0.2">
      <c r="C118" t="s">
        <v>293</v>
      </c>
    </row>
    <row r="119" spans="1:3" x14ac:dyDescent="0.2">
      <c r="C119" t="s">
        <v>294</v>
      </c>
    </row>
    <row r="120" spans="1:3" x14ac:dyDescent="0.2">
      <c r="C120" t="s">
        <v>25</v>
      </c>
    </row>
    <row r="121" spans="1:3" x14ac:dyDescent="0.2">
      <c r="C121" t="s">
        <v>295</v>
      </c>
    </row>
    <row r="122" spans="1:3" x14ac:dyDescent="0.2">
      <c r="C122" t="s">
        <v>296</v>
      </c>
    </row>
    <row r="123" spans="1:3" x14ac:dyDescent="0.2">
      <c r="A123">
        <v>10</v>
      </c>
      <c r="B123" s="52" t="s">
        <v>429</v>
      </c>
      <c r="C123" t="s">
        <v>15</v>
      </c>
    </row>
    <row r="124" spans="1:3" x14ac:dyDescent="0.2">
      <c r="C124" t="s">
        <v>297</v>
      </c>
    </row>
    <row r="125" spans="1:3" x14ac:dyDescent="0.2">
      <c r="C125" t="s">
        <v>298</v>
      </c>
    </row>
    <row r="127" spans="1:3" x14ac:dyDescent="0.2">
      <c r="C127" s="95" t="s">
        <v>299</v>
      </c>
    </row>
    <row r="128" spans="1:3" x14ac:dyDescent="0.2">
      <c r="C128" t="s">
        <v>300</v>
      </c>
    </row>
    <row r="129" spans="1:3" x14ac:dyDescent="0.2">
      <c r="C129" t="s">
        <v>301</v>
      </c>
    </row>
    <row r="130" spans="1:3" x14ac:dyDescent="0.2">
      <c r="C130" t="s">
        <v>302</v>
      </c>
    </row>
    <row r="131" spans="1:3" x14ac:dyDescent="0.2">
      <c r="C131" t="s">
        <v>303</v>
      </c>
    </row>
    <row r="132" spans="1:3" x14ac:dyDescent="0.2">
      <c r="C132" t="s">
        <v>304</v>
      </c>
    </row>
    <row r="133" spans="1:3" x14ac:dyDescent="0.2">
      <c r="C133" t="s">
        <v>305</v>
      </c>
    </row>
    <row r="135" spans="1:3" x14ac:dyDescent="0.2">
      <c r="C135" s="95" t="s">
        <v>306</v>
      </c>
    </row>
    <row r="137" spans="1:3" x14ac:dyDescent="0.2">
      <c r="C137" s="95" t="s">
        <v>307</v>
      </c>
    </row>
    <row r="138" spans="1:3" x14ac:dyDescent="0.2">
      <c r="A138">
        <v>4</v>
      </c>
      <c r="B138" s="52" t="s">
        <v>428</v>
      </c>
      <c r="C138" t="s">
        <v>308</v>
      </c>
    </row>
    <row r="139" spans="1:3" x14ac:dyDescent="0.2">
      <c r="C139" t="s">
        <v>309</v>
      </c>
    </row>
    <row r="140" spans="1:3" x14ac:dyDescent="0.2">
      <c r="A140">
        <v>1</v>
      </c>
      <c r="B140" s="52" t="s">
        <v>428</v>
      </c>
      <c r="C140" t="s">
        <v>310</v>
      </c>
    </row>
    <row r="141" spans="1:3" x14ac:dyDescent="0.2">
      <c r="C141" t="s">
        <v>311</v>
      </c>
    </row>
    <row r="142" spans="1:3" x14ac:dyDescent="0.2">
      <c r="C142" t="s">
        <v>312</v>
      </c>
    </row>
    <row r="143" spans="1:3" x14ac:dyDescent="0.2">
      <c r="C143" t="s">
        <v>313</v>
      </c>
    </row>
    <row r="144" spans="1:3" x14ac:dyDescent="0.2">
      <c r="C144" s="52" t="s">
        <v>426</v>
      </c>
    </row>
    <row r="146" spans="1:3" x14ac:dyDescent="0.2">
      <c r="C146" s="95" t="s">
        <v>314</v>
      </c>
    </row>
    <row r="147" spans="1:3" x14ac:dyDescent="0.2">
      <c r="C147" t="s">
        <v>315</v>
      </c>
    </row>
    <row r="148" spans="1:3" x14ac:dyDescent="0.2">
      <c r="A148">
        <v>2</v>
      </c>
      <c r="B148" s="52" t="s">
        <v>428</v>
      </c>
      <c r="C148" t="s">
        <v>17</v>
      </c>
    </row>
    <row r="149" spans="1:3" x14ac:dyDescent="0.2">
      <c r="A149">
        <v>1</v>
      </c>
      <c r="C149" t="s">
        <v>316</v>
      </c>
    </row>
    <row r="150" spans="1:3" x14ac:dyDescent="0.2">
      <c r="C150" t="s">
        <v>317</v>
      </c>
    </row>
    <row r="151" spans="1:3" x14ac:dyDescent="0.2">
      <c r="A151">
        <v>1</v>
      </c>
      <c r="C151" t="s">
        <v>22</v>
      </c>
    </row>
    <row r="153" spans="1:3" x14ac:dyDescent="0.2">
      <c r="A153">
        <v>1</v>
      </c>
      <c r="C153" t="s">
        <v>318</v>
      </c>
    </row>
    <row r="154" spans="1:3" x14ac:dyDescent="0.2">
      <c r="C154" t="s">
        <v>319</v>
      </c>
    </row>
    <row r="155" spans="1:3" x14ac:dyDescent="0.2">
      <c r="A155">
        <v>3</v>
      </c>
      <c r="B155" s="52" t="s">
        <v>428</v>
      </c>
      <c r="C155" t="s">
        <v>320</v>
      </c>
    </row>
    <row r="156" spans="1:3" x14ac:dyDescent="0.2">
      <c r="C156" t="s">
        <v>321</v>
      </c>
    </row>
    <row r="157" spans="1:3" x14ac:dyDescent="0.2">
      <c r="C157" t="s">
        <v>322</v>
      </c>
    </row>
    <row r="158" spans="1:3" x14ac:dyDescent="0.2">
      <c r="A158">
        <v>2</v>
      </c>
      <c r="C158" t="s">
        <v>323</v>
      </c>
    </row>
    <row r="159" spans="1:3" x14ac:dyDescent="0.2">
      <c r="C159" t="s">
        <v>324</v>
      </c>
    </row>
    <row r="160" spans="1:3" x14ac:dyDescent="0.2">
      <c r="C160" t="s">
        <v>325</v>
      </c>
    </row>
    <row r="161" spans="1:3" x14ac:dyDescent="0.2">
      <c r="C161" t="s">
        <v>326</v>
      </c>
    </row>
    <row r="162" spans="1:3" x14ac:dyDescent="0.2">
      <c r="C162" s="52"/>
    </row>
    <row r="164" spans="1:3" x14ac:dyDescent="0.2">
      <c r="C164" s="95" t="s">
        <v>327</v>
      </c>
    </row>
    <row r="165" spans="1:3" x14ac:dyDescent="0.2">
      <c r="A165">
        <v>3</v>
      </c>
      <c r="C165" t="s">
        <v>328</v>
      </c>
    </row>
    <row r="166" spans="1:3" x14ac:dyDescent="0.2">
      <c r="C166" t="s">
        <v>329</v>
      </c>
    </row>
    <row r="167" spans="1:3" x14ac:dyDescent="0.2">
      <c r="A167">
        <v>2</v>
      </c>
      <c r="C167" t="s">
        <v>330</v>
      </c>
    </row>
    <row r="168" spans="1:3" x14ac:dyDescent="0.2">
      <c r="A168">
        <v>1</v>
      </c>
      <c r="C168" t="s">
        <v>331</v>
      </c>
    </row>
    <row r="170" spans="1:3" x14ac:dyDescent="0.2">
      <c r="C170" s="95" t="s">
        <v>332</v>
      </c>
    </row>
    <row r="172" spans="1:3" x14ac:dyDescent="0.2">
      <c r="C172" s="95" t="s">
        <v>333</v>
      </c>
    </row>
    <row r="173" spans="1:3" x14ac:dyDescent="0.2">
      <c r="C173" t="s">
        <v>334</v>
      </c>
    </row>
    <row r="174" spans="1:3" x14ac:dyDescent="0.2">
      <c r="C174" t="s">
        <v>335</v>
      </c>
    </row>
    <row r="175" spans="1:3" x14ac:dyDescent="0.2">
      <c r="C175" t="s">
        <v>336</v>
      </c>
    </row>
    <row r="176" spans="1:3" x14ac:dyDescent="0.2">
      <c r="C176" t="s">
        <v>337</v>
      </c>
    </row>
    <row r="177" spans="1:3" x14ac:dyDescent="0.2">
      <c r="C177" t="s">
        <v>338</v>
      </c>
    </row>
    <row r="179" spans="1:3" x14ac:dyDescent="0.2">
      <c r="C179" s="95" t="s">
        <v>307</v>
      </c>
    </row>
    <row r="180" spans="1:3" x14ac:dyDescent="0.2">
      <c r="C180" t="s">
        <v>339</v>
      </c>
    </row>
    <row r="181" spans="1:3" x14ac:dyDescent="0.2">
      <c r="C181" t="s">
        <v>340</v>
      </c>
    </row>
    <row r="182" spans="1:3" x14ac:dyDescent="0.2">
      <c r="A182">
        <v>2</v>
      </c>
      <c r="B182" t="s">
        <v>435</v>
      </c>
      <c r="C182" t="s">
        <v>341</v>
      </c>
    </row>
    <row r="183" spans="1:3" x14ac:dyDescent="0.2">
      <c r="C183" t="s">
        <v>342</v>
      </c>
    </row>
    <row r="184" spans="1:3" x14ac:dyDescent="0.2">
      <c r="C184" t="s">
        <v>343</v>
      </c>
    </row>
    <row r="185" spans="1:3" x14ac:dyDescent="0.2">
      <c r="C185" t="s">
        <v>344</v>
      </c>
    </row>
    <row r="186" spans="1:3" x14ac:dyDescent="0.2">
      <c r="C186" t="s">
        <v>312</v>
      </c>
    </row>
    <row r="188" spans="1:3" x14ac:dyDescent="0.2">
      <c r="C188" s="95" t="s">
        <v>345</v>
      </c>
    </row>
    <row r="189" spans="1:3" x14ac:dyDescent="0.2">
      <c r="A189">
        <v>8</v>
      </c>
      <c r="C189" s="52" t="s">
        <v>433</v>
      </c>
    </row>
    <row r="190" spans="1:3" x14ac:dyDescent="0.2">
      <c r="C190" t="s">
        <v>346</v>
      </c>
    </row>
    <row r="191" spans="1:3" x14ac:dyDescent="0.2">
      <c r="C191" t="s">
        <v>347</v>
      </c>
    </row>
    <row r="192" spans="1:3" x14ac:dyDescent="0.2">
      <c r="A192">
        <v>1.5</v>
      </c>
      <c r="B192" s="52" t="s">
        <v>434</v>
      </c>
      <c r="C192" s="52" t="s">
        <v>348</v>
      </c>
    </row>
    <row r="193" spans="3:3" x14ac:dyDescent="0.2">
      <c r="C193" t="s">
        <v>349</v>
      </c>
    </row>
    <row r="194" spans="3:3" x14ac:dyDescent="0.2">
      <c r="C194" t="s">
        <v>350</v>
      </c>
    </row>
    <row r="196" spans="3:3" x14ac:dyDescent="0.2">
      <c r="C196" s="95" t="s">
        <v>351</v>
      </c>
    </row>
    <row r="197" spans="3:3" x14ac:dyDescent="0.2">
      <c r="C197" t="s">
        <v>352</v>
      </c>
    </row>
    <row r="198" spans="3:3" x14ac:dyDescent="0.2">
      <c r="C198" t="s">
        <v>353</v>
      </c>
    </row>
    <row r="199" spans="3:3" x14ac:dyDescent="0.2">
      <c r="C199" t="s">
        <v>354</v>
      </c>
    </row>
    <row r="200" spans="3:3" x14ac:dyDescent="0.2">
      <c r="C200" t="s">
        <v>355</v>
      </c>
    </row>
    <row r="201" spans="3:3" x14ac:dyDescent="0.2">
      <c r="C201" t="s">
        <v>280</v>
      </c>
    </row>
    <row r="202" spans="3:3" x14ac:dyDescent="0.2">
      <c r="C202" t="s">
        <v>356</v>
      </c>
    </row>
    <row r="203" spans="3:3" x14ac:dyDescent="0.2">
      <c r="C203" t="s">
        <v>357</v>
      </c>
    </row>
    <row r="204" spans="3:3" x14ac:dyDescent="0.2">
      <c r="C204" t="s">
        <v>358</v>
      </c>
    </row>
    <row r="205" spans="3:3" x14ac:dyDescent="0.2">
      <c r="C205" t="s">
        <v>359</v>
      </c>
    </row>
    <row r="206" spans="3:3" x14ac:dyDescent="0.2">
      <c r="C206" t="s">
        <v>360</v>
      </c>
    </row>
    <row r="207" spans="3:3" x14ac:dyDescent="0.2">
      <c r="C207" t="s">
        <v>361</v>
      </c>
    </row>
    <row r="208" spans="3:3" x14ac:dyDescent="0.2">
      <c r="C208" t="s">
        <v>362</v>
      </c>
    </row>
    <row r="210" spans="3:3" x14ac:dyDescent="0.2">
      <c r="C210" s="95" t="s">
        <v>363</v>
      </c>
    </row>
    <row r="212" spans="3:3" x14ac:dyDescent="0.2">
      <c r="C212" t="s">
        <v>364</v>
      </c>
    </row>
    <row r="213" spans="3:3" x14ac:dyDescent="0.2">
      <c r="C213" t="s">
        <v>365</v>
      </c>
    </row>
    <row r="214" spans="3:3" x14ac:dyDescent="0.2">
      <c r="C214" t="s">
        <v>366</v>
      </c>
    </row>
    <row r="215" spans="3:3" x14ac:dyDescent="0.2">
      <c r="C215" t="s">
        <v>367</v>
      </c>
    </row>
    <row r="216" spans="3:3" x14ac:dyDescent="0.2">
      <c r="C216" t="s">
        <v>368</v>
      </c>
    </row>
    <row r="217" spans="3:3" x14ac:dyDescent="0.2">
      <c r="C217" t="s">
        <v>369</v>
      </c>
    </row>
    <row r="218" spans="3:3" x14ac:dyDescent="0.2">
      <c r="C218" t="s">
        <v>370</v>
      </c>
    </row>
    <row r="219" spans="3:3" x14ac:dyDescent="0.2">
      <c r="C219" t="s">
        <v>371</v>
      </c>
    </row>
    <row r="220" spans="3:3" x14ac:dyDescent="0.2">
      <c r="C220" t="s">
        <v>372</v>
      </c>
    </row>
    <row r="221" spans="3:3" x14ac:dyDescent="0.2">
      <c r="C221" t="s">
        <v>373</v>
      </c>
    </row>
    <row r="222" spans="3:3" x14ac:dyDescent="0.2">
      <c r="C222" t="s">
        <v>374</v>
      </c>
    </row>
    <row r="223" spans="3:3" x14ac:dyDescent="0.2">
      <c r="C223" t="s">
        <v>375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C5" sqref="C5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2" customFormat="1" ht="20.25" x14ac:dyDescent="0.3">
      <c r="A1" s="102" t="str">
        <f>CONCATENATE(Toern!A1," ","Fixkosten")</f>
        <v>Törn 2017-07 Fixkosten</v>
      </c>
    </row>
    <row r="3" spans="1:14" x14ac:dyDescent="0.2">
      <c r="A3" s="5" t="s">
        <v>0</v>
      </c>
      <c r="B3" s="53" t="s">
        <v>185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190</v>
      </c>
      <c r="N3" s="8">
        <f>COUNTA(Toern!E8:E17)</f>
        <v>1</v>
      </c>
    </row>
    <row r="4" spans="1:14" x14ac:dyDescent="0.2">
      <c r="A4" s="8" t="s">
        <v>446</v>
      </c>
      <c r="B4" s="54"/>
      <c r="C4" s="9">
        <v>1805</v>
      </c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/>
      <c r="N4" s="8"/>
    </row>
    <row r="5" spans="1:14" x14ac:dyDescent="0.2">
      <c r="A5" s="8" t="s">
        <v>186</v>
      </c>
      <c r="B5" s="54"/>
      <c r="C5" s="9">
        <v>117.3</v>
      </c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 t="s">
        <v>158</v>
      </c>
      <c r="B6" s="54"/>
      <c r="C6" s="9"/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157</v>
      </c>
      <c r="B14" s="54"/>
      <c r="C14" s="9"/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0</v>
      </c>
      <c r="N14" s="8"/>
    </row>
    <row r="15" spans="1:14" x14ac:dyDescent="0.2">
      <c r="A15" s="8" t="s">
        <v>160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158</v>
      </c>
      <c r="B16" s="54"/>
      <c r="C16" s="9"/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0</v>
      </c>
      <c r="N16" s="8"/>
    </row>
    <row r="17" spans="1:17" x14ac:dyDescent="0.2">
      <c r="A17" s="46" t="s">
        <v>186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0</v>
      </c>
      <c r="C18" s="7">
        <f t="shared" si="0"/>
        <v>1922.3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0</v>
      </c>
      <c r="N18" s="69">
        <f>M18+B18</f>
        <v>0</v>
      </c>
      <c r="O18" s="71"/>
      <c r="P18" s="31"/>
      <c r="Q18" s="59"/>
    </row>
    <row r="19" spans="1:17" s="1" customFormat="1" x14ac:dyDescent="0.2">
      <c r="A19" s="70" t="s">
        <v>189</v>
      </c>
      <c r="B19" s="57"/>
      <c r="C19" s="57">
        <f>IF(Toern!$E$8="x",$N18/$N$3,0)</f>
        <v>0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1922.3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5" sqref="C5"/>
    </sheetView>
  </sheetViews>
  <sheetFormatPr defaultColWidth="11.42578125" defaultRowHeight="12.75" x14ac:dyDescent="0.2"/>
  <cols>
    <col min="1" max="1" width="16.140625" bestFit="1" customWidth="1"/>
    <col min="2" max="2" width="10" bestFit="1" customWidth="1"/>
    <col min="3" max="3" width="5.5703125" style="34" bestFit="1" customWidth="1"/>
    <col min="4" max="4" width="4.28515625" style="82" bestFit="1" customWidth="1"/>
    <col min="5" max="5" width="12.5703125" customWidth="1"/>
    <col min="6" max="6" width="23" customWidth="1"/>
  </cols>
  <sheetData>
    <row r="1" spans="1:8" x14ac:dyDescent="0.2">
      <c r="A1" s="52" t="s">
        <v>219</v>
      </c>
    </row>
    <row r="2" spans="1:8" x14ac:dyDescent="0.2">
      <c r="A2" s="52"/>
      <c r="F2" s="52" t="s">
        <v>441</v>
      </c>
    </row>
    <row r="3" spans="1:8" x14ac:dyDescent="0.2">
      <c r="A3" s="52" t="s">
        <v>221</v>
      </c>
      <c r="F3" t="s">
        <v>507</v>
      </c>
      <c r="G3" s="111" t="str">
        <f>CONCATENATE(G5,"°",MID(H5,1,2),",",MID(H5,4,1),"'N"," ",G6,"°",MID(H6,1,2),",",MID(H6,4,1),"'E")</f>
        <v>45°5.,8'N 13°37,1'E</v>
      </c>
      <c r="H3" s="111"/>
    </row>
    <row r="4" spans="1:8" x14ac:dyDescent="0.2">
      <c r="A4" s="83" t="s">
        <v>218</v>
      </c>
      <c r="B4" s="83" t="s">
        <v>215</v>
      </c>
      <c r="C4" s="84" t="s">
        <v>216</v>
      </c>
      <c r="D4" s="85" t="s">
        <v>217</v>
      </c>
      <c r="F4" s="83" t="s">
        <v>218</v>
      </c>
      <c r="G4" s="83" t="s">
        <v>215</v>
      </c>
      <c r="H4" s="84" t="s">
        <v>216</v>
      </c>
    </row>
    <row r="5" spans="1:8" x14ac:dyDescent="0.2">
      <c r="A5" s="86">
        <v>44.828609</v>
      </c>
      <c r="B5" s="112">
        <f>INT(A5)</f>
        <v>44</v>
      </c>
      <c r="C5" s="113">
        <f>(A5-B5)*60</f>
        <v>49.716540000000009</v>
      </c>
      <c r="D5" s="114">
        <f>(((A5-B5)*60)-INT(C5))*60</f>
        <v>42.992400000000544</v>
      </c>
      <c r="F5" s="8" t="str">
        <f>MID(F3,1,9)</f>
        <v>45.093126</v>
      </c>
      <c r="G5" s="87">
        <f>INT(F5)</f>
        <v>45</v>
      </c>
      <c r="H5" s="110">
        <f>(F5-G5)*60</f>
        <v>5.5875599999998826</v>
      </c>
    </row>
    <row r="6" spans="1:8" x14ac:dyDescent="0.2">
      <c r="A6" s="86">
        <v>14.408063</v>
      </c>
      <c r="B6" s="115">
        <f>INT(A6)</f>
        <v>14</v>
      </c>
      <c r="C6" s="113">
        <f>(A6-B6)*60</f>
        <v>24.483780000000017</v>
      </c>
      <c r="D6" s="114">
        <f>(((A6-B6)*60)-INT(C6))*60</f>
        <v>29.026800000001032</v>
      </c>
      <c r="F6" s="8" t="str">
        <f>MID(F3,11,9)</f>
        <v>13.618936</v>
      </c>
      <c r="G6" s="88">
        <f>INT(F6)</f>
        <v>13</v>
      </c>
      <c r="H6" s="110">
        <f>(F6-G6)*60</f>
        <v>37.136159999999983</v>
      </c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ColWidth="8.85546875" defaultRowHeight="12.75" x14ac:dyDescent="0.2"/>
  <sheetData>
    <row r="1" spans="1:1" x14ac:dyDescent="0.2">
      <c r="A1" t="s">
        <v>442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34"/>
  <sheetViews>
    <sheetView tabSelected="1" workbookViewId="0">
      <selection activeCell="A26" sqref="A26:XFD36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3" width="10.28515625" bestFit="1" customWidth="1"/>
    <col min="4" max="13" width="9.85546875" customWidth="1"/>
    <col min="14" max="14" width="13.28515625" bestFit="1" customWidth="1"/>
  </cols>
  <sheetData>
    <row r="1" spans="1:83" s="102" customFormat="1" ht="20.25" x14ac:dyDescent="0.3">
      <c r="A1" s="102" t="str">
        <f>CONCATENATE(Toern!A1," ","Bordkassa")</f>
        <v>Törn 2017-07 Bordkassa</v>
      </c>
    </row>
    <row r="2" spans="1:83" s="27" customFormat="1" ht="15" customHeight="1" x14ac:dyDescent="0.25"/>
    <row r="3" spans="1:83" s="20" customFormat="1" x14ac:dyDescent="0.2">
      <c r="A3" s="19" t="s">
        <v>0</v>
      </c>
      <c r="B3" s="24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Karl-Heinz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81">
        <f>Währung!B5</f>
        <v>0.13438656564380572</v>
      </c>
      <c r="C4" s="13" t="s">
        <v>67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205</v>
      </c>
      <c r="B5" s="55"/>
      <c r="C5" s="54">
        <v>127</v>
      </c>
      <c r="D5" s="57"/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206</v>
      </c>
      <c r="B6" s="55"/>
      <c r="C6" s="54">
        <v>81</v>
      </c>
      <c r="D6" s="57"/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10" t="s">
        <v>512</v>
      </c>
      <c r="B7" s="55"/>
      <c r="C7" s="54">
        <v>0</v>
      </c>
      <c r="D7" s="57"/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9</v>
      </c>
      <c r="B8" s="55">
        <v>28</v>
      </c>
      <c r="C8" s="54">
        <f>B8*$B$4</f>
        <v>3.7628238380265602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560</v>
      </c>
      <c r="B9" s="55">
        <v>85</v>
      </c>
      <c r="C9" s="54">
        <f t="shared" ref="C9:C21" si="0">B9*$B$4</f>
        <v>11.422858079723486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457</v>
      </c>
      <c r="B10" s="55">
        <v>100</v>
      </c>
      <c r="C10" s="54">
        <f t="shared" si="0"/>
        <v>13.438656564380572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561</v>
      </c>
      <c r="B11" s="55">
        <v>99</v>
      </c>
      <c r="C11" s="54">
        <f t="shared" si="0"/>
        <v>13.304269998736766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564</v>
      </c>
      <c r="B12" s="55"/>
      <c r="C12" s="54">
        <f t="shared" si="0"/>
        <v>0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62" t="s">
        <v>568</v>
      </c>
      <c r="B13" s="55"/>
      <c r="C13" s="54">
        <f t="shared" si="0"/>
        <v>0</v>
      </c>
      <c r="D13" s="57"/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62" t="s">
        <v>567</v>
      </c>
      <c r="B14" s="55"/>
      <c r="C14" s="54">
        <f t="shared" si="0"/>
        <v>0</v>
      </c>
      <c r="D14" s="57"/>
      <c r="E14" s="9"/>
      <c r="F14" s="9"/>
      <c r="G14" s="9">
        <v>73</v>
      </c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62" t="s">
        <v>569</v>
      </c>
      <c r="B15" s="55"/>
      <c r="C15" s="54">
        <f t="shared" si="0"/>
        <v>0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62" t="s">
        <v>566</v>
      </c>
      <c r="B16" s="55"/>
      <c r="C16" s="54">
        <f t="shared" si="0"/>
        <v>0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10" t="s">
        <v>565</v>
      </c>
      <c r="B17" s="55"/>
      <c r="C17" s="54">
        <f t="shared" si="0"/>
        <v>0</v>
      </c>
      <c r="D17" s="57"/>
      <c r="E17" s="9"/>
      <c r="F17" s="9"/>
      <c r="G17" s="9">
        <v>100</v>
      </c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10"/>
      <c r="B18" s="55"/>
      <c r="C18" s="54">
        <f t="shared" si="0"/>
        <v>0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10"/>
      <c r="B19" s="55"/>
      <c r="C19" s="54">
        <f t="shared" si="0"/>
        <v>0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10"/>
      <c r="B20" s="55"/>
      <c r="C20" s="54">
        <f t="shared" si="0"/>
        <v>0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10"/>
      <c r="B21" s="55"/>
      <c r="C21" s="54">
        <f t="shared" si="0"/>
        <v>0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/>
      <c r="B22" s="55"/>
      <c r="C22" s="54">
        <f t="shared" ref="C22:C26" si="1">B22*$B$4</f>
        <v>0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/>
      <c r="B23" s="55"/>
      <c r="C23" s="54">
        <f t="shared" si="1"/>
        <v>0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6"/>
      <c r="O23" s="2"/>
      <c r="P23" s="17"/>
    </row>
    <row r="24" spans="1:16" x14ac:dyDescent="0.2">
      <c r="A24" s="10"/>
      <c r="B24" s="55"/>
      <c r="C24" s="54">
        <f t="shared" si="1"/>
        <v>0</v>
      </c>
      <c r="D24" s="57"/>
      <c r="E24" s="9"/>
      <c r="F24" s="9"/>
      <c r="G24" s="9"/>
      <c r="H24" s="9"/>
      <c r="I24" s="9"/>
      <c r="J24" s="9"/>
      <c r="K24" s="9"/>
      <c r="L24" s="9"/>
      <c r="M24" s="14"/>
      <c r="N24" s="6"/>
      <c r="O24" s="2"/>
      <c r="P24" s="17"/>
    </row>
    <row r="25" spans="1:16" x14ac:dyDescent="0.2">
      <c r="A25" s="10"/>
      <c r="B25" s="55"/>
      <c r="C25" s="54">
        <f t="shared" si="1"/>
        <v>0</v>
      </c>
      <c r="D25" s="57"/>
      <c r="E25" s="9"/>
      <c r="F25" s="9"/>
      <c r="G25" s="9"/>
      <c r="H25" s="9"/>
      <c r="I25" s="9"/>
      <c r="J25" s="9"/>
      <c r="K25" s="9"/>
      <c r="L25" s="9"/>
      <c r="M25" s="14"/>
      <c r="N25" s="6"/>
      <c r="O25" s="2"/>
      <c r="P25" s="17"/>
    </row>
    <row r="26" spans="1:16" x14ac:dyDescent="0.2">
      <c r="A26" s="10"/>
      <c r="B26" s="55"/>
      <c r="C26" s="54">
        <f t="shared" si="1"/>
        <v>0</v>
      </c>
      <c r="D26" s="57"/>
      <c r="E26" s="9"/>
      <c r="F26" s="9"/>
      <c r="G26" s="9"/>
      <c r="H26" s="9"/>
      <c r="I26" s="9"/>
      <c r="J26" s="9"/>
      <c r="K26" s="9"/>
      <c r="L26" s="9"/>
      <c r="M26" s="14"/>
      <c r="N26" s="15" t="s">
        <v>65</v>
      </c>
      <c r="O26" s="25" t="s">
        <v>66</v>
      </c>
      <c r="P26" s="17"/>
    </row>
    <row r="27" spans="1:16" x14ac:dyDescent="0.2">
      <c r="A27" s="11" t="s">
        <v>3</v>
      </c>
      <c r="B27" s="11"/>
      <c r="C27" s="7">
        <f>SUM(C5:C26)</f>
        <v>249.92860848086738</v>
      </c>
      <c r="D27" s="7">
        <f>SUM(D5:D26)</f>
        <v>0</v>
      </c>
      <c r="E27" s="7">
        <f>SUM(E5:E26)</f>
        <v>0</v>
      </c>
      <c r="F27" s="7">
        <f>SUM(F5:F26)</f>
        <v>0</v>
      </c>
      <c r="G27" s="7">
        <f>SUM(G5:G26)</f>
        <v>173</v>
      </c>
      <c r="H27" s="7">
        <f>SUM(H5:H26)</f>
        <v>0</v>
      </c>
      <c r="I27" s="7">
        <f>SUM(I5:I26)</f>
        <v>0</v>
      </c>
      <c r="J27" s="7">
        <f>SUM(J5:J26)</f>
        <v>0</v>
      </c>
      <c r="K27" s="7">
        <f>SUM(K5:K26)</f>
        <v>0</v>
      </c>
      <c r="L27" s="7">
        <f>SUM(L5:L26)</f>
        <v>0</v>
      </c>
      <c r="M27" s="7">
        <f>SUM(M5:M26)</f>
        <v>0</v>
      </c>
      <c r="N27" s="7">
        <f>SUM(C27:M27)</f>
        <v>422.92860848086741</v>
      </c>
      <c r="O27" s="3">
        <f>N27/O3</f>
        <v>211.46430424043371</v>
      </c>
      <c r="P27" s="17"/>
    </row>
    <row r="28" spans="1:16" x14ac:dyDescent="0.2">
      <c r="A28" s="8" t="s">
        <v>38</v>
      </c>
      <c r="B28" s="8"/>
      <c r="C28" s="9"/>
      <c r="D28" s="57">
        <f>O27*IF(Toern!F8="x", 1, 0)</f>
        <v>211.46430424043371</v>
      </c>
      <c r="E28" s="9">
        <f>O27*IF(Toern!F9="x", 1, 0)</f>
        <v>0</v>
      </c>
      <c r="F28" s="9">
        <f>O27*IF(Toern!F10="x", 1, 0)</f>
        <v>0</v>
      </c>
      <c r="G28" s="9">
        <f>O27*IF(Toern!F11="x", 1, 0)</f>
        <v>211.46430424043371</v>
      </c>
      <c r="H28" s="9">
        <f>O27*IF(Toern!F12="x", 1, 0)</f>
        <v>0</v>
      </c>
      <c r="I28" s="9">
        <f>O27*IF(Toern!F13="x", 1, 0)</f>
        <v>0</v>
      </c>
      <c r="J28" s="9">
        <f>O27*IF(Toern!F14="x", 1, 0)</f>
        <v>0</v>
      </c>
      <c r="K28" s="9">
        <f>O27*IF(Toern!F15="x", 1, 0)</f>
        <v>0</v>
      </c>
      <c r="L28" s="9">
        <f>O27*IF(Toern!F16="x", 1, 0)</f>
        <v>0</v>
      </c>
      <c r="M28" s="9">
        <f>O27*IF(Toern!F17="x", 1, 0)</f>
        <v>0</v>
      </c>
      <c r="N28" s="8"/>
      <c r="O28" s="26"/>
      <c r="P28" s="17"/>
    </row>
    <row r="29" spans="1:16" x14ac:dyDescent="0.2">
      <c r="A29" s="11" t="s">
        <v>63</v>
      </c>
      <c r="B29" s="11"/>
      <c r="C29" s="7"/>
      <c r="D29" s="7">
        <f>D28-D27</f>
        <v>211.46430424043371</v>
      </c>
      <c r="E29" s="7">
        <f t="shared" ref="E29:M29" si="2">E28-E27</f>
        <v>0</v>
      </c>
      <c r="F29" s="7">
        <f t="shared" si="2"/>
        <v>0</v>
      </c>
      <c r="G29" s="7">
        <f t="shared" si="2"/>
        <v>38.464304240433705</v>
      </c>
      <c r="H29" s="7">
        <f t="shared" si="2"/>
        <v>0</v>
      </c>
      <c r="I29" s="7">
        <f t="shared" si="2"/>
        <v>0</v>
      </c>
      <c r="J29" s="7">
        <f t="shared" si="2"/>
        <v>0</v>
      </c>
      <c r="K29" s="7">
        <f t="shared" si="2"/>
        <v>0</v>
      </c>
      <c r="L29" s="7">
        <f t="shared" si="2"/>
        <v>0</v>
      </c>
      <c r="M29" s="7">
        <f t="shared" si="2"/>
        <v>0</v>
      </c>
      <c r="N29" s="10"/>
      <c r="O29" s="2"/>
      <c r="P29" s="17"/>
    </row>
    <row r="30" spans="1:16" x14ac:dyDescent="0.2">
      <c r="A30" s="56" t="s">
        <v>162</v>
      </c>
      <c r="B30" s="53"/>
      <c r="D30" s="54"/>
      <c r="E30" s="122"/>
      <c r="F30" s="122"/>
      <c r="G30" s="122"/>
      <c r="H30" s="122"/>
      <c r="I30" s="122"/>
      <c r="J30" s="122"/>
      <c r="K30" s="122"/>
      <c r="L30" s="122"/>
      <c r="M30" s="122"/>
      <c r="N30" s="54">
        <f>SUM(D30:M30)</f>
        <v>0</v>
      </c>
      <c r="O30" s="2"/>
      <c r="P30" s="17"/>
    </row>
    <row r="31" spans="1:16" x14ac:dyDescent="0.2">
      <c r="A31" s="56" t="s">
        <v>163</v>
      </c>
      <c r="B31" s="53"/>
      <c r="C31" s="54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54">
        <f>SUM(D31:M31)</f>
        <v>0</v>
      </c>
      <c r="O31" s="2"/>
      <c r="P31" s="17"/>
    </row>
    <row r="32" spans="1:16" x14ac:dyDescent="0.2">
      <c r="A32" s="56" t="s">
        <v>164</v>
      </c>
      <c r="B32" s="53"/>
      <c r="C32" s="54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54">
        <f>SUM(D32:M32)</f>
        <v>0</v>
      </c>
      <c r="O32" s="2">
        <f>SUM(N30:N32)</f>
        <v>0</v>
      </c>
      <c r="P32" s="17"/>
    </row>
    <row r="33" spans="1:16" x14ac:dyDescent="0.2">
      <c r="A33" s="11"/>
      <c r="B33" s="11"/>
      <c r="C33" s="7">
        <f>SUM(C27:C32)*-1</f>
        <v>-249.92860848086738</v>
      </c>
      <c r="D33" s="7">
        <f t="shared" ref="D33:L33" si="3">SUM(D29:D32)</f>
        <v>211.46430424043371</v>
      </c>
      <c r="E33" s="7">
        <f t="shared" si="3"/>
        <v>0</v>
      </c>
      <c r="F33" s="7">
        <f t="shared" si="3"/>
        <v>0</v>
      </c>
      <c r="G33" s="7">
        <f t="shared" si="3"/>
        <v>38.464304240433705</v>
      </c>
      <c r="H33" s="7">
        <f t="shared" si="3"/>
        <v>0</v>
      </c>
      <c r="I33" s="7">
        <f t="shared" si="3"/>
        <v>0</v>
      </c>
      <c r="J33" s="7">
        <f t="shared" si="3"/>
        <v>0</v>
      </c>
      <c r="K33" s="7">
        <f t="shared" si="3"/>
        <v>0</v>
      </c>
      <c r="L33" s="7">
        <f t="shared" si="3"/>
        <v>0</v>
      </c>
      <c r="M33" s="7">
        <f>SUM(M29:M32)+(O27*IF(Toern!E17="x", 1, 0))</f>
        <v>0</v>
      </c>
      <c r="N33" s="7">
        <f>SUM(N27:N32)</f>
        <v>422.92860848086741</v>
      </c>
      <c r="O33" s="7">
        <f>N33/O3</f>
        <v>211.46430424043371</v>
      </c>
      <c r="P33" s="2"/>
    </row>
    <row r="34" spans="1:16" s="61" customFormat="1" x14ac:dyDescent="0.2">
      <c r="A34" s="31"/>
      <c r="B34" s="31"/>
      <c r="C34" s="60"/>
      <c r="D34" s="60"/>
      <c r="E34" s="60"/>
      <c r="F34" s="60"/>
      <c r="G34" s="60"/>
      <c r="H34" s="60"/>
      <c r="J34" s="60"/>
      <c r="K34" s="60"/>
      <c r="L34" s="60"/>
      <c r="M34" s="60"/>
      <c r="N34" s="60"/>
      <c r="O34" s="60">
        <f>SUM(C33:M33)</f>
        <v>2.8421709430404007E-14</v>
      </c>
      <c r="P34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C19" sqref="C19"/>
    </sheetView>
  </sheetViews>
  <sheetFormatPr defaultColWidth="11.42578125" defaultRowHeight="12.75" x14ac:dyDescent="0.2"/>
  <cols>
    <col min="1" max="1" width="20.42578125" customWidth="1"/>
  </cols>
  <sheetData>
    <row r="1" spans="1:15" s="102" customFormat="1" ht="20.25" x14ac:dyDescent="0.3">
      <c r="A1" s="102" t="str">
        <f>CONCATENATE(Toern!A1," ","Fahrgemeinschaft")</f>
        <v>Törn 2017-07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n.n</v>
      </c>
      <c r="F3" s="5" t="str">
        <f>IF(Toern!C10="x",Toern!A10,"n.n")</f>
        <v>n.n</v>
      </c>
      <c r="G3" s="5" t="str">
        <f>IF(Toern!C11="x",Toern!A11,"n.n")</f>
        <v>n.n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1</v>
      </c>
    </row>
    <row r="4" spans="1:15" x14ac:dyDescent="0.2">
      <c r="A4" s="8" t="s">
        <v>207</v>
      </c>
      <c r="B4" s="8"/>
      <c r="C4" s="8"/>
      <c r="D4" s="9">
        <v>40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208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466</v>
      </c>
      <c r="B6" s="8"/>
      <c r="C6" s="9"/>
      <c r="D6" s="9">
        <v>30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 t="s">
        <v>562</v>
      </c>
      <c r="B7" s="8"/>
      <c r="C7" s="9"/>
      <c r="D7" s="9">
        <v>73</v>
      </c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 t="s">
        <v>528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6"/>
      <c r="O8" s="6"/>
    </row>
    <row r="9" spans="1:15" x14ac:dyDescent="0.2">
      <c r="A9" s="8" t="s">
        <v>527</v>
      </c>
      <c r="B9" s="8"/>
      <c r="C9" s="9"/>
      <c r="D9" s="9">
        <v>55</v>
      </c>
      <c r="E9" s="9"/>
      <c r="F9" s="9"/>
      <c r="G9" s="9"/>
      <c r="H9" s="9"/>
      <c r="I9" s="9"/>
      <c r="J9" s="9"/>
      <c r="K9" s="9"/>
      <c r="L9" s="9"/>
      <c r="M9" s="9"/>
      <c r="N9" s="6"/>
      <c r="O9" s="6"/>
    </row>
    <row r="10" spans="1:15" x14ac:dyDescent="0.2">
      <c r="A10" s="8" t="s">
        <v>207</v>
      </c>
      <c r="B10" s="8"/>
      <c r="C10" s="9"/>
      <c r="D10" s="9">
        <v>40</v>
      </c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</row>
    <row r="11" spans="1:15" x14ac:dyDescent="0.2">
      <c r="A11" s="8" t="s">
        <v>563</v>
      </c>
      <c r="B11" s="8"/>
      <c r="C11" s="9"/>
      <c r="D11" s="9">
        <v>65</v>
      </c>
      <c r="E11" s="9"/>
      <c r="F11" s="9"/>
      <c r="G11" s="9"/>
      <c r="H11" s="9"/>
      <c r="I11" s="9"/>
      <c r="J11" s="9"/>
      <c r="K11" s="9"/>
      <c r="L11" s="9"/>
      <c r="M11" s="9"/>
      <c r="N11" s="15" t="s">
        <v>65</v>
      </c>
      <c r="O11" s="15" t="s">
        <v>66</v>
      </c>
    </row>
    <row r="12" spans="1:15" x14ac:dyDescent="0.2">
      <c r="A12" s="11" t="s">
        <v>3</v>
      </c>
      <c r="B12" s="11"/>
      <c r="C12" s="7"/>
      <c r="D12" s="7">
        <f t="shared" ref="D12:M12" si="0">SUM(D4:D11)</f>
        <v>303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>SUM(C12:M12)</f>
        <v>303</v>
      </c>
      <c r="O12" s="7">
        <f>N12/$O$3</f>
        <v>303</v>
      </c>
    </row>
    <row r="13" spans="1:15" x14ac:dyDescent="0.2">
      <c r="A13" s="8" t="s">
        <v>64</v>
      </c>
      <c r="B13" s="8"/>
      <c r="C13" s="9"/>
      <c r="D13" s="9">
        <f>$O12*IF(Toern!C8="x",1,0)</f>
        <v>303</v>
      </c>
      <c r="E13" s="9">
        <f>$O12*IF(Toern!C9="x",1,0)</f>
        <v>0</v>
      </c>
      <c r="F13" s="9">
        <f>$O12*IF(Toern!C10="x",1,0)</f>
        <v>0</v>
      </c>
      <c r="G13" s="9">
        <f>$O12*IF(Toern!C11="x",1,0)</f>
        <v>0</v>
      </c>
      <c r="H13" s="9">
        <f>$O12*IF(Toern!C12="x",1,0)</f>
        <v>0</v>
      </c>
      <c r="I13" s="9">
        <f>$O12*IF(Toern!C13="x",1,0)</f>
        <v>0</v>
      </c>
      <c r="J13" s="9">
        <f>$O12*IF(Toern!C14="x",1,0)</f>
        <v>0</v>
      </c>
      <c r="K13" s="9">
        <f>$O12*IF(Toern!C15="x",1,0)</f>
        <v>0</v>
      </c>
      <c r="L13" s="9">
        <f>$O12*IF(Toern!C16="x",1,0)</f>
        <v>0</v>
      </c>
      <c r="M13" s="9">
        <f>$O12*IF(Toern!C17="x",1,0)</f>
        <v>0</v>
      </c>
      <c r="N13" s="9"/>
      <c r="O13" s="6"/>
    </row>
    <row r="14" spans="1:15" x14ac:dyDescent="0.2">
      <c r="A14" s="11" t="s">
        <v>63</v>
      </c>
      <c r="B14" s="11"/>
      <c r="C14" s="7"/>
      <c r="D14" s="7">
        <f t="shared" ref="D14:M14" si="1">D13-D12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/>
      <c r="O14" s="7"/>
    </row>
    <row r="18" spans="1:2" x14ac:dyDescent="0.2">
      <c r="A18" t="s">
        <v>544</v>
      </c>
      <c r="B18" s="34">
        <v>1175</v>
      </c>
    </row>
    <row r="19" spans="1:2" x14ac:dyDescent="0.2">
      <c r="A19" t="s">
        <v>545</v>
      </c>
      <c r="B19" s="34">
        <v>122</v>
      </c>
    </row>
    <row r="20" spans="1:2" x14ac:dyDescent="0.2">
      <c r="A20" t="s">
        <v>546</v>
      </c>
      <c r="B20" s="34">
        <f>B19/B18*100</f>
        <v>10.382978723404255</v>
      </c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J6" sqref="J6:J14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2" customFormat="1" ht="20.25" x14ac:dyDescent="0.3">
      <c r="A1" s="102" t="str">
        <f>CONCATENATE(Toern!A1," ","Abrechnung")</f>
        <v>Törn 2017-07 Abrechnung</v>
      </c>
    </row>
    <row r="2" spans="1:5" s="1" customFormat="1" x14ac:dyDescent="0.2"/>
    <row r="3" spans="1:5" x14ac:dyDescent="0.2">
      <c r="A3" s="63"/>
      <c r="B3" s="63" t="s">
        <v>185</v>
      </c>
      <c r="C3" s="63" t="s">
        <v>2</v>
      </c>
      <c r="D3" s="63" t="s">
        <v>187</v>
      </c>
      <c r="E3" s="63" t="s">
        <v>188</v>
      </c>
    </row>
    <row r="4" spans="1:5" x14ac:dyDescent="0.2">
      <c r="A4" s="8" t="str">
        <f>CONCATENATE(Toern!A8, " ", Toern!B8)</f>
        <v>Reinhard Dunst</v>
      </c>
      <c r="B4" s="9">
        <f>Fixkosten!C$20</f>
        <v>1922.3</v>
      </c>
      <c r="C4" s="9">
        <f>Bordkasse!D33</f>
        <v>211.46430424043371</v>
      </c>
      <c r="D4" s="9">
        <f>Fahrgem!D14</f>
        <v>0</v>
      </c>
      <c r="E4" s="7">
        <f>SUM(B4:D4)</f>
        <v>2133.7643042404338</v>
      </c>
    </row>
    <row r="5" spans="1:5" x14ac:dyDescent="0.2">
      <c r="A5" s="8" t="str">
        <f>CONCATENATE(Toern!A9, " ", Toern!B9)</f>
        <v>Ursula Buxbaum</v>
      </c>
      <c r="B5" s="9">
        <f>Fixkosten!D$20</f>
        <v>0</v>
      </c>
      <c r="C5" s="9">
        <f>Bordkasse!E33</f>
        <v>0</v>
      </c>
      <c r="D5" s="9">
        <f>Fahrgem!E14</f>
        <v>0</v>
      </c>
      <c r="E5" s="7">
        <f t="shared" ref="E5:E13" si="0">SUM(B5:D5)</f>
        <v>0</v>
      </c>
    </row>
    <row r="6" spans="1:5" x14ac:dyDescent="0.2">
      <c r="A6" s="8" t="str">
        <f>CONCATENATE(Toern!A10, " ", Toern!B10)</f>
        <v>Gertrude Riener</v>
      </c>
      <c r="B6" s="9">
        <f>Fixkosten!E$20</f>
        <v>0</v>
      </c>
      <c r="C6" s="9">
        <f>Bordkasse!F33</f>
        <v>0</v>
      </c>
      <c r="D6" s="9">
        <f>Fahrgem!F14</f>
        <v>0</v>
      </c>
      <c r="E6" s="7">
        <f t="shared" si="0"/>
        <v>0</v>
      </c>
    </row>
    <row r="7" spans="1:5" x14ac:dyDescent="0.2">
      <c r="A7" s="8" t="str">
        <f>CONCATENATE(Toern!A11, " ", Toern!B11)</f>
        <v>Karl-Heinz Riener</v>
      </c>
      <c r="B7" s="9">
        <f>Fixkosten!F$20</f>
        <v>0</v>
      </c>
      <c r="C7" s="9">
        <f>Bordkasse!G33</f>
        <v>38.464304240433705</v>
      </c>
      <c r="D7" s="9">
        <f>Fahrgem!G14</f>
        <v>0</v>
      </c>
      <c r="E7" s="7">
        <f t="shared" si="0"/>
        <v>38.464304240433705</v>
      </c>
    </row>
    <row r="8" spans="1:5" x14ac:dyDescent="0.2">
      <c r="A8" s="8" t="str">
        <f>CONCATENATE(Toern!A12, " ", Toern!B12)</f>
        <v>Barbara Buxbaum</v>
      </c>
      <c r="B8" s="9">
        <f>Fixkosten!G$20</f>
        <v>0</v>
      </c>
      <c r="C8" s="9">
        <f>Bordkasse!H33</f>
        <v>0</v>
      </c>
      <c r="D8" s="9">
        <f>Fahrgem!H14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Bordkasse!I33</f>
        <v>0</v>
      </c>
      <c r="D9" s="9">
        <f>Fahrgem!I14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Bordkasse!J33</f>
        <v>0</v>
      </c>
      <c r="D10" s="9">
        <f>Fahrgem!J14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Bordkasse!K33</f>
        <v>0</v>
      </c>
      <c r="D11" s="9">
        <f>Fahrgem!K14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Bordkasse!L33</f>
        <v>0</v>
      </c>
      <c r="D12" s="9">
        <f>Fahrgem!L14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Bordkasse!M33</f>
        <v>0</v>
      </c>
      <c r="D13" s="9">
        <f>Fahrgem!M14</f>
        <v>0</v>
      </c>
      <c r="E13" s="7">
        <f t="shared" si="0"/>
        <v>0</v>
      </c>
    </row>
    <row r="14" spans="1:5" x14ac:dyDescent="0.2">
      <c r="A14" s="8" t="s">
        <v>191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30" sqref="G30"/>
    </sheetView>
  </sheetViews>
  <sheetFormatPr defaultColWidth="8.85546875"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2" customFormat="1" ht="20.25" x14ac:dyDescent="0.3">
      <c r="A1" s="102" t="str">
        <f>CONCATENATE(Toern!A1," ","Toerndaten")</f>
        <v>Törn 2017-07 Toerndaten</v>
      </c>
      <c r="I1" s="104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140</v>
      </c>
      <c r="D3" s="44"/>
      <c r="E3" s="44"/>
      <c r="F3" s="16" t="s">
        <v>141</v>
      </c>
      <c r="G3" s="44"/>
      <c r="H3" s="42"/>
      <c r="I3" s="45"/>
      <c r="J3" s="11"/>
    </row>
    <row r="4" spans="1:10" x14ac:dyDescent="0.2">
      <c r="A4" s="11" t="s">
        <v>135</v>
      </c>
      <c r="B4" s="11" t="s">
        <v>136</v>
      </c>
      <c r="C4" s="43" t="s">
        <v>142</v>
      </c>
      <c r="D4" s="43" t="s">
        <v>143</v>
      </c>
      <c r="E4" s="43" t="s">
        <v>144</v>
      </c>
      <c r="F4" s="43" t="s">
        <v>142</v>
      </c>
      <c r="G4" s="43" t="s">
        <v>143</v>
      </c>
      <c r="H4" s="43" t="s">
        <v>144</v>
      </c>
      <c r="I4" s="35" t="s">
        <v>137</v>
      </c>
      <c r="J4" s="35" t="s">
        <v>138</v>
      </c>
    </row>
    <row r="5" spans="1:10" x14ac:dyDescent="0.2">
      <c r="A5" s="121"/>
      <c r="B5" s="8"/>
      <c r="C5" s="36"/>
      <c r="D5" s="36"/>
      <c r="E5" s="36"/>
      <c r="F5" s="36"/>
      <c r="G5" s="36"/>
      <c r="H5" s="36"/>
      <c r="I5" s="21"/>
      <c r="J5" s="98"/>
    </row>
    <row r="6" spans="1:10" x14ac:dyDescent="0.2">
      <c r="A6" s="121"/>
      <c r="B6" s="70"/>
      <c r="C6" s="36"/>
      <c r="D6" s="36"/>
      <c r="E6" s="36"/>
      <c r="F6" s="36"/>
      <c r="G6" s="36"/>
      <c r="H6" s="36"/>
      <c r="I6" s="21"/>
      <c r="J6" s="70"/>
    </row>
    <row r="7" spans="1:10" x14ac:dyDescent="0.2">
      <c r="A7" s="121"/>
      <c r="B7" s="70"/>
      <c r="C7" s="36"/>
      <c r="D7" s="36"/>
      <c r="E7" s="36"/>
      <c r="F7" s="36"/>
      <c r="G7" s="36"/>
      <c r="H7" s="36"/>
      <c r="I7" s="21"/>
      <c r="J7" s="70"/>
    </row>
    <row r="8" spans="1:10" x14ac:dyDescent="0.2">
      <c r="A8" s="121"/>
      <c r="B8" s="70"/>
      <c r="C8" s="36"/>
      <c r="D8" s="36"/>
      <c r="E8" s="36"/>
      <c r="F8" s="36"/>
      <c r="G8" s="36"/>
      <c r="H8" s="36"/>
      <c r="I8" s="21"/>
      <c r="J8" s="70"/>
    </row>
    <row r="9" spans="1:10" x14ac:dyDescent="0.2">
      <c r="A9" s="121"/>
      <c r="B9" s="70"/>
      <c r="C9" s="36"/>
      <c r="D9" s="36"/>
      <c r="E9" s="36"/>
      <c r="F9" s="36"/>
      <c r="G9" s="36"/>
      <c r="H9" s="36"/>
      <c r="I9" s="21"/>
      <c r="J9" s="8"/>
    </row>
    <row r="10" spans="1:10" x14ac:dyDescent="0.2">
      <c r="A10" s="121"/>
      <c r="B10" s="8"/>
      <c r="C10" s="36"/>
      <c r="D10" s="36"/>
      <c r="E10" s="36"/>
      <c r="F10" s="36"/>
      <c r="G10" s="36"/>
      <c r="H10" s="36"/>
      <c r="I10" s="21"/>
      <c r="J10" s="8"/>
    </row>
    <row r="11" spans="1:10" x14ac:dyDescent="0.2">
      <c r="A11" s="121"/>
      <c r="B11" s="8"/>
      <c r="C11" s="36"/>
      <c r="D11" s="36"/>
      <c r="E11" s="36"/>
      <c r="F11" s="36"/>
      <c r="G11" s="36"/>
      <c r="H11" s="36"/>
      <c r="I11" s="21"/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0</v>
      </c>
      <c r="G12" s="37">
        <f>SUM(G5:G11)</f>
        <v>0</v>
      </c>
      <c r="H12" s="37">
        <f>F12+G12</f>
        <v>0</v>
      </c>
      <c r="I12" s="35" t="e">
        <f>SUM(I5:I11)/COUNT(I5:I11)</f>
        <v>#DIV/0!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139</v>
      </c>
    </row>
    <row r="18" spans="2:12" ht="12.75" customHeight="1" x14ac:dyDescent="0.2">
      <c r="I18"/>
      <c r="K18" t="s">
        <v>139</v>
      </c>
    </row>
    <row r="19" spans="2:12" ht="12.75" customHeight="1" x14ac:dyDescent="0.2">
      <c r="I19"/>
      <c r="K19" t="s">
        <v>139</v>
      </c>
    </row>
    <row r="20" spans="2:12" ht="12.75" customHeight="1" x14ac:dyDescent="0.2">
      <c r="I20"/>
      <c r="K20" t="s">
        <v>139</v>
      </c>
    </row>
    <row r="21" spans="2:12" ht="12.75" customHeight="1" x14ac:dyDescent="0.2">
      <c r="I21"/>
      <c r="K21" t="s">
        <v>139</v>
      </c>
    </row>
    <row r="22" spans="2:12" ht="12.75" customHeight="1" x14ac:dyDescent="0.2">
      <c r="I22"/>
      <c r="K22" t="s">
        <v>139</v>
      </c>
    </row>
    <row r="23" spans="2:12" ht="12.75" customHeight="1" x14ac:dyDescent="0.2">
      <c r="I23"/>
      <c r="K23" t="s">
        <v>139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4" workbookViewId="0">
      <selection activeCell="D11" sqref="D11"/>
    </sheetView>
  </sheetViews>
  <sheetFormatPr defaultColWidth="11.42578125" defaultRowHeight="12.75" x14ac:dyDescent="0.2"/>
  <cols>
    <col min="1" max="4" width="28.42578125" customWidth="1"/>
  </cols>
  <sheetData>
    <row r="1" spans="1:4" s="102" customFormat="1" ht="20.25" x14ac:dyDescent="0.3">
      <c r="A1" s="102" t="str">
        <f>CONCATENATE(Toern!A1," ","Jachtdaten")</f>
        <v>Törn 2017-07 Jachtdaten</v>
      </c>
    </row>
    <row r="2" spans="1:4" ht="14.25" customHeight="1" x14ac:dyDescent="0.2"/>
    <row r="3" spans="1:4" x14ac:dyDescent="0.2">
      <c r="A3" s="73" t="s">
        <v>124</v>
      </c>
      <c r="B3" s="119" t="s">
        <v>536</v>
      </c>
      <c r="C3" s="73" t="s">
        <v>192</v>
      </c>
      <c r="D3" s="119">
        <v>11.19</v>
      </c>
    </row>
    <row r="4" spans="1:4" x14ac:dyDescent="0.2">
      <c r="A4" s="73" t="s">
        <v>125</v>
      </c>
      <c r="B4" s="119" t="s">
        <v>529</v>
      </c>
      <c r="C4" s="73" t="s">
        <v>134</v>
      </c>
      <c r="D4" s="119"/>
    </row>
    <row r="5" spans="1:4" x14ac:dyDescent="0.2">
      <c r="A5" s="73" t="s">
        <v>126</v>
      </c>
      <c r="B5" s="119" t="s">
        <v>537</v>
      </c>
      <c r="C5" s="73" t="s">
        <v>193</v>
      </c>
      <c r="D5" s="119">
        <v>3.85</v>
      </c>
    </row>
    <row r="6" spans="1:4" x14ac:dyDescent="0.2">
      <c r="A6" s="73" t="s">
        <v>127</v>
      </c>
      <c r="B6" s="48"/>
      <c r="C6" s="73" t="s">
        <v>194</v>
      </c>
      <c r="D6" s="119">
        <v>1.9</v>
      </c>
    </row>
    <row r="7" spans="1:4" x14ac:dyDescent="0.2">
      <c r="A7" s="73" t="s">
        <v>129</v>
      </c>
      <c r="B7" s="119" t="s">
        <v>538</v>
      </c>
      <c r="C7" s="73" t="s">
        <v>128</v>
      </c>
      <c r="D7" s="119" t="s">
        <v>542</v>
      </c>
    </row>
    <row r="8" spans="1:4" x14ac:dyDescent="0.2">
      <c r="A8" s="73" t="s">
        <v>130</v>
      </c>
      <c r="B8" s="119" t="s">
        <v>539</v>
      </c>
      <c r="C8" s="73" t="s">
        <v>195</v>
      </c>
      <c r="D8" s="119" t="s">
        <v>543</v>
      </c>
    </row>
    <row r="9" spans="1:4" x14ac:dyDescent="0.2">
      <c r="A9" s="73" t="s">
        <v>132</v>
      </c>
      <c r="B9" s="119" t="s">
        <v>540</v>
      </c>
      <c r="C9" s="73" t="s">
        <v>131</v>
      </c>
      <c r="D9" s="119">
        <v>380</v>
      </c>
    </row>
    <row r="10" spans="1:4" x14ac:dyDescent="0.2">
      <c r="A10" s="73" t="s">
        <v>133</v>
      </c>
      <c r="B10" s="119" t="s">
        <v>541</v>
      </c>
      <c r="C10" s="73" t="s">
        <v>196</v>
      </c>
      <c r="D10" s="119">
        <v>200</v>
      </c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5" sqref="B5"/>
    </sheetView>
  </sheetViews>
  <sheetFormatPr defaultColWidth="11.42578125" defaultRowHeight="12.75" x14ac:dyDescent="0.2"/>
  <cols>
    <col min="1" max="4" width="11.42578125" style="78"/>
    <col min="5" max="16384" width="11.42578125" style="47"/>
  </cols>
  <sheetData>
    <row r="1" spans="1:6" ht="23.25" x14ac:dyDescent="0.35">
      <c r="A1" s="79" t="s">
        <v>203</v>
      </c>
    </row>
    <row r="3" spans="1:6" ht="13.5" thickBot="1" x14ac:dyDescent="0.25">
      <c r="A3" s="78" t="s">
        <v>212</v>
      </c>
      <c r="D3" s="78" t="s">
        <v>220</v>
      </c>
      <c r="E3" s="120">
        <v>7.4412200000000004</v>
      </c>
      <c r="F3" s="47" t="s">
        <v>204</v>
      </c>
    </row>
    <row r="4" spans="1:6" x14ac:dyDescent="0.2">
      <c r="A4" s="89" t="str">
        <f>F3</f>
        <v>Kuna</v>
      </c>
      <c r="B4" s="90" t="s">
        <v>184</v>
      </c>
      <c r="C4" s="93" t="s">
        <v>184</v>
      </c>
      <c r="D4" s="94" t="str">
        <f>F3</f>
        <v>Kuna</v>
      </c>
    </row>
    <row r="5" spans="1:6" x14ac:dyDescent="0.2">
      <c r="A5" s="125">
        <v>1</v>
      </c>
      <c r="B5" s="125">
        <f>A5/$E$3</f>
        <v>0.13438656564380572</v>
      </c>
      <c r="C5" s="126">
        <v>1</v>
      </c>
      <c r="D5" s="126">
        <f>C5*$E$3</f>
        <v>7.4412200000000004</v>
      </c>
    </row>
    <row r="6" spans="1:6" x14ac:dyDescent="0.2">
      <c r="A6" s="125">
        <v>10</v>
      </c>
      <c r="B6" s="127">
        <f t="shared" ref="B6:B45" si="0">A6/$E$3</f>
        <v>1.3438656564380571</v>
      </c>
      <c r="C6" s="125">
        <v>10</v>
      </c>
      <c r="D6" s="125">
        <f t="shared" ref="D6:D45" si="1">C6*$E$3</f>
        <v>74.412199999999999</v>
      </c>
    </row>
    <row r="7" spans="1:6" x14ac:dyDescent="0.2">
      <c r="A7" s="125">
        <v>20</v>
      </c>
      <c r="B7" s="125">
        <f t="shared" si="0"/>
        <v>2.6877313128761142</v>
      </c>
      <c r="C7" s="125">
        <v>20</v>
      </c>
      <c r="D7" s="125">
        <f t="shared" si="1"/>
        <v>148.8244</v>
      </c>
    </row>
    <row r="8" spans="1:6" x14ac:dyDescent="0.2">
      <c r="A8" s="125">
        <v>30</v>
      </c>
      <c r="B8" s="125">
        <f t="shared" si="0"/>
        <v>4.0315969693141716</v>
      </c>
      <c r="C8" s="125">
        <v>30</v>
      </c>
      <c r="D8" s="125">
        <f t="shared" si="1"/>
        <v>223.23660000000001</v>
      </c>
    </row>
    <row r="9" spans="1:6" x14ac:dyDescent="0.2">
      <c r="A9" s="91">
        <v>40</v>
      </c>
      <c r="B9" s="92">
        <f t="shared" si="0"/>
        <v>5.3754626257522284</v>
      </c>
      <c r="C9" s="91">
        <v>40</v>
      </c>
      <c r="D9" s="92">
        <f t="shared" si="1"/>
        <v>297.64879999999999</v>
      </c>
    </row>
    <row r="10" spans="1:6" x14ac:dyDescent="0.2">
      <c r="A10" s="91">
        <v>50</v>
      </c>
      <c r="B10" s="92">
        <f t="shared" si="0"/>
        <v>6.7193282821902853</v>
      </c>
      <c r="C10" s="91">
        <v>50</v>
      </c>
      <c r="D10" s="92">
        <f t="shared" si="1"/>
        <v>372.06100000000004</v>
      </c>
    </row>
    <row r="11" spans="1:6" x14ac:dyDescent="0.2">
      <c r="A11" s="91">
        <v>60</v>
      </c>
      <c r="B11" s="92">
        <f t="shared" si="0"/>
        <v>8.0631939386283431</v>
      </c>
      <c r="C11" s="91">
        <v>60</v>
      </c>
      <c r="D11" s="92">
        <f t="shared" si="1"/>
        <v>446.47320000000002</v>
      </c>
    </row>
    <row r="12" spans="1:6" x14ac:dyDescent="0.2">
      <c r="A12" s="91">
        <v>70</v>
      </c>
      <c r="B12" s="92">
        <f t="shared" si="0"/>
        <v>9.4070595950664</v>
      </c>
      <c r="C12" s="91">
        <v>70</v>
      </c>
      <c r="D12" s="92">
        <f t="shared" si="1"/>
        <v>520.8854</v>
      </c>
    </row>
    <row r="13" spans="1:6" x14ac:dyDescent="0.2">
      <c r="A13" s="91">
        <v>80</v>
      </c>
      <c r="B13" s="92">
        <f t="shared" si="0"/>
        <v>10.750925251504457</v>
      </c>
      <c r="C13" s="91">
        <v>80</v>
      </c>
      <c r="D13" s="92">
        <f t="shared" si="1"/>
        <v>595.29759999999999</v>
      </c>
    </row>
    <row r="14" spans="1:6" x14ac:dyDescent="0.2">
      <c r="A14" s="91">
        <v>90</v>
      </c>
      <c r="B14" s="92">
        <f t="shared" si="0"/>
        <v>12.094790907942514</v>
      </c>
      <c r="C14" s="91">
        <v>90</v>
      </c>
      <c r="D14" s="92">
        <f t="shared" si="1"/>
        <v>669.70980000000009</v>
      </c>
    </row>
    <row r="15" spans="1:6" x14ac:dyDescent="0.2">
      <c r="A15" s="91">
        <v>100</v>
      </c>
      <c r="B15" s="92">
        <f t="shared" si="0"/>
        <v>13.438656564380571</v>
      </c>
      <c r="C15" s="91">
        <v>100</v>
      </c>
      <c r="D15" s="92">
        <f t="shared" si="1"/>
        <v>744.12200000000007</v>
      </c>
    </row>
    <row r="16" spans="1:6" x14ac:dyDescent="0.2">
      <c r="A16" s="91">
        <v>110</v>
      </c>
      <c r="B16" s="92">
        <f t="shared" si="0"/>
        <v>14.782522220818628</v>
      </c>
      <c r="C16" s="91">
        <v>110</v>
      </c>
      <c r="D16" s="92">
        <f t="shared" si="1"/>
        <v>818.53420000000006</v>
      </c>
    </row>
    <row r="17" spans="1:4" x14ac:dyDescent="0.2">
      <c r="A17" s="91">
        <v>120</v>
      </c>
      <c r="B17" s="92">
        <f t="shared" si="0"/>
        <v>16.126387877256686</v>
      </c>
      <c r="C17" s="91">
        <v>120</v>
      </c>
      <c r="D17" s="92">
        <f t="shared" si="1"/>
        <v>892.94640000000004</v>
      </c>
    </row>
    <row r="18" spans="1:4" x14ac:dyDescent="0.2">
      <c r="A18" s="91">
        <v>130</v>
      </c>
      <c r="B18" s="92">
        <f t="shared" si="0"/>
        <v>17.470253533694741</v>
      </c>
      <c r="C18" s="91">
        <v>130</v>
      </c>
      <c r="D18" s="92">
        <f t="shared" si="1"/>
        <v>967.35860000000002</v>
      </c>
    </row>
    <row r="19" spans="1:4" x14ac:dyDescent="0.2">
      <c r="A19" s="91">
        <v>140</v>
      </c>
      <c r="B19" s="92">
        <f t="shared" si="0"/>
        <v>18.8141191901328</v>
      </c>
      <c r="C19" s="91">
        <v>140</v>
      </c>
      <c r="D19" s="92">
        <f t="shared" si="1"/>
        <v>1041.7708</v>
      </c>
    </row>
    <row r="20" spans="1:4" x14ac:dyDescent="0.2">
      <c r="A20" s="91">
        <v>150</v>
      </c>
      <c r="B20" s="92">
        <f t="shared" si="0"/>
        <v>20.157984846570859</v>
      </c>
      <c r="C20" s="91">
        <v>150</v>
      </c>
      <c r="D20" s="92">
        <f t="shared" si="1"/>
        <v>1116.183</v>
      </c>
    </row>
    <row r="21" spans="1:4" x14ac:dyDescent="0.2">
      <c r="A21" s="91">
        <v>160</v>
      </c>
      <c r="B21" s="92">
        <f t="shared" si="0"/>
        <v>21.501850503008914</v>
      </c>
      <c r="C21" s="91">
        <v>160</v>
      </c>
      <c r="D21" s="92">
        <f t="shared" si="1"/>
        <v>1190.5952</v>
      </c>
    </row>
    <row r="22" spans="1:4" x14ac:dyDescent="0.2">
      <c r="A22" s="91">
        <v>170</v>
      </c>
      <c r="B22" s="92">
        <f t="shared" si="0"/>
        <v>22.845716159446972</v>
      </c>
      <c r="C22" s="91">
        <v>170</v>
      </c>
      <c r="D22" s="92">
        <f t="shared" si="1"/>
        <v>1265.0074</v>
      </c>
    </row>
    <row r="23" spans="1:4" x14ac:dyDescent="0.2">
      <c r="A23" s="91">
        <v>180</v>
      </c>
      <c r="B23" s="92">
        <f t="shared" si="0"/>
        <v>24.189581815885028</v>
      </c>
      <c r="C23" s="91">
        <v>180</v>
      </c>
      <c r="D23" s="92">
        <f t="shared" si="1"/>
        <v>1339.4196000000002</v>
      </c>
    </row>
    <row r="24" spans="1:4" x14ac:dyDescent="0.2">
      <c r="A24" s="91">
        <v>190</v>
      </c>
      <c r="B24" s="92">
        <f t="shared" si="0"/>
        <v>25.533447472323086</v>
      </c>
      <c r="C24" s="91">
        <v>190</v>
      </c>
      <c r="D24" s="92">
        <f t="shared" si="1"/>
        <v>1413.8318000000002</v>
      </c>
    </row>
    <row r="25" spans="1:4" x14ac:dyDescent="0.2">
      <c r="A25" s="91">
        <v>200</v>
      </c>
      <c r="B25" s="92">
        <f t="shared" si="0"/>
        <v>26.877313128761141</v>
      </c>
      <c r="C25" s="91">
        <v>200</v>
      </c>
      <c r="D25" s="92">
        <f t="shared" si="1"/>
        <v>1488.2440000000001</v>
      </c>
    </row>
    <row r="26" spans="1:4" x14ac:dyDescent="0.2">
      <c r="A26" s="91">
        <v>210</v>
      </c>
      <c r="B26" s="92">
        <f t="shared" si="0"/>
        <v>28.2211787851992</v>
      </c>
      <c r="C26" s="91">
        <v>210</v>
      </c>
      <c r="D26" s="92">
        <f t="shared" si="1"/>
        <v>1562.6562000000001</v>
      </c>
    </row>
    <row r="27" spans="1:4" x14ac:dyDescent="0.2">
      <c r="A27" s="91">
        <v>220</v>
      </c>
      <c r="B27" s="92">
        <f t="shared" si="0"/>
        <v>29.565044441637255</v>
      </c>
      <c r="C27" s="91">
        <v>220</v>
      </c>
      <c r="D27" s="92">
        <f t="shared" si="1"/>
        <v>1637.0684000000001</v>
      </c>
    </row>
    <row r="28" spans="1:4" x14ac:dyDescent="0.2">
      <c r="A28" s="91">
        <v>230</v>
      </c>
      <c r="B28" s="92">
        <f t="shared" si="0"/>
        <v>30.908910098075314</v>
      </c>
      <c r="C28" s="91">
        <v>230</v>
      </c>
      <c r="D28" s="92">
        <f t="shared" si="1"/>
        <v>1711.4806000000001</v>
      </c>
    </row>
    <row r="29" spans="1:4" x14ac:dyDescent="0.2">
      <c r="A29" s="91">
        <v>240</v>
      </c>
      <c r="B29" s="92">
        <f t="shared" si="0"/>
        <v>32.252775754513372</v>
      </c>
      <c r="C29" s="91">
        <v>240</v>
      </c>
      <c r="D29" s="92">
        <f t="shared" si="1"/>
        <v>1785.8928000000001</v>
      </c>
    </row>
    <row r="30" spans="1:4" x14ac:dyDescent="0.2">
      <c r="A30" s="91">
        <v>250</v>
      </c>
      <c r="B30" s="92">
        <f t="shared" si="0"/>
        <v>33.596641410951428</v>
      </c>
      <c r="C30" s="91">
        <v>250</v>
      </c>
      <c r="D30" s="92">
        <f t="shared" si="1"/>
        <v>1860.3050000000001</v>
      </c>
    </row>
    <row r="31" spans="1:4" x14ac:dyDescent="0.2">
      <c r="A31" s="91">
        <v>260</v>
      </c>
      <c r="B31" s="92">
        <f t="shared" si="0"/>
        <v>34.940507067389483</v>
      </c>
      <c r="C31" s="91">
        <v>260</v>
      </c>
      <c r="D31" s="92">
        <f t="shared" si="1"/>
        <v>1934.7172</v>
      </c>
    </row>
    <row r="32" spans="1:4" x14ac:dyDescent="0.2">
      <c r="A32" s="91">
        <v>270</v>
      </c>
      <c r="B32" s="92">
        <f t="shared" si="0"/>
        <v>36.284372723827545</v>
      </c>
      <c r="C32" s="91">
        <v>270</v>
      </c>
      <c r="D32" s="92">
        <f t="shared" si="1"/>
        <v>2009.1294</v>
      </c>
    </row>
    <row r="33" spans="1:4" x14ac:dyDescent="0.2">
      <c r="A33" s="91">
        <v>280</v>
      </c>
      <c r="B33" s="92">
        <f t="shared" si="0"/>
        <v>37.6282383802656</v>
      </c>
      <c r="C33" s="91">
        <v>280</v>
      </c>
      <c r="D33" s="92">
        <f t="shared" si="1"/>
        <v>2083.5416</v>
      </c>
    </row>
    <row r="34" spans="1:4" x14ac:dyDescent="0.2">
      <c r="A34" s="91">
        <v>290</v>
      </c>
      <c r="B34" s="92">
        <f t="shared" si="0"/>
        <v>38.972104036703655</v>
      </c>
      <c r="C34" s="91">
        <v>290</v>
      </c>
      <c r="D34" s="92">
        <f t="shared" si="1"/>
        <v>2157.9538000000002</v>
      </c>
    </row>
    <row r="35" spans="1:4" x14ac:dyDescent="0.2">
      <c r="A35" s="91">
        <v>300</v>
      </c>
      <c r="B35" s="92">
        <f t="shared" si="0"/>
        <v>40.315969693141717</v>
      </c>
      <c r="C35" s="91">
        <v>300</v>
      </c>
      <c r="D35" s="92">
        <f t="shared" si="1"/>
        <v>2232.366</v>
      </c>
    </row>
    <row r="36" spans="1:4" x14ac:dyDescent="0.2">
      <c r="A36" s="91">
        <v>310</v>
      </c>
      <c r="B36" s="92">
        <f t="shared" si="0"/>
        <v>41.659835349579772</v>
      </c>
      <c r="C36" s="91">
        <v>310</v>
      </c>
      <c r="D36" s="92">
        <f t="shared" si="1"/>
        <v>2306.7782000000002</v>
      </c>
    </row>
    <row r="37" spans="1:4" x14ac:dyDescent="0.2">
      <c r="A37" s="91">
        <v>320</v>
      </c>
      <c r="B37" s="92">
        <f t="shared" si="0"/>
        <v>43.003701006017828</v>
      </c>
      <c r="C37" s="91">
        <v>320</v>
      </c>
      <c r="D37" s="92">
        <f t="shared" si="1"/>
        <v>2381.1904</v>
      </c>
    </row>
    <row r="38" spans="1:4" x14ac:dyDescent="0.2">
      <c r="A38" s="91">
        <v>330</v>
      </c>
      <c r="B38" s="92">
        <f t="shared" si="0"/>
        <v>44.347566662455883</v>
      </c>
      <c r="C38" s="91">
        <v>330</v>
      </c>
      <c r="D38" s="92">
        <f t="shared" si="1"/>
        <v>2455.6026000000002</v>
      </c>
    </row>
    <row r="39" spans="1:4" x14ac:dyDescent="0.2">
      <c r="A39" s="91">
        <v>340</v>
      </c>
      <c r="B39" s="92">
        <f t="shared" si="0"/>
        <v>45.691432318893945</v>
      </c>
      <c r="C39" s="91">
        <v>340</v>
      </c>
      <c r="D39" s="92">
        <f t="shared" si="1"/>
        <v>2530.0147999999999</v>
      </c>
    </row>
    <row r="40" spans="1:4" x14ac:dyDescent="0.2">
      <c r="A40" s="91">
        <v>350</v>
      </c>
      <c r="B40" s="92">
        <f t="shared" si="0"/>
        <v>47.035297975332</v>
      </c>
      <c r="C40" s="91">
        <v>350</v>
      </c>
      <c r="D40" s="92">
        <f t="shared" si="1"/>
        <v>2604.4270000000001</v>
      </c>
    </row>
    <row r="41" spans="1:4" x14ac:dyDescent="0.2">
      <c r="A41" s="91">
        <v>360</v>
      </c>
      <c r="B41" s="92">
        <f t="shared" si="0"/>
        <v>48.379163631770055</v>
      </c>
      <c r="C41" s="91">
        <v>360</v>
      </c>
      <c r="D41" s="92">
        <f t="shared" si="1"/>
        <v>2678.8392000000003</v>
      </c>
    </row>
    <row r="42" spans="1:4" x14ac:dyDescent="0.2">
      <c r="A42" s="91">
        <v>370</v>
      </c>
      <c r="B42" s="92">
        <f t="shared" si="0"/>
        <v>49.723029288208117</v>
      </c>
      <c r="C42" s="91">
        <v>370</v>
      </c>
      <c r="D42" s="92">
        <f t="shared" si="1"/>
        <v>2753.2514000000001</v>
      </c>
    </row>
    <row r="43" spans="1:4" x14ac:dyDescent="0.2">
      <c r="A43" s="91">
        <v>380</v>
      </c>
      <c r="B43" s="92">
        <f t="shared" si="0"/>
        <v>51.066894944646172</v>
      </c>
      <c r="C43" s="91">
        <v>380</v>
      </c>
      <c r="D43" s="92">
        <f t="shared" si="1"/>
        <v>2827.6636000000003</v>
      </c>
    </row>
    <row r="44" spans="1:4" x14ac:dyDescent="0.2">
      <c r="A44" s="91">
        <v>390</v>
      </c>
      <c r="B44" s="92">
        <f t="shared" si="0"/>
        <v>52.410760601084228</v>
      </c>
      <c r="C44" s="91">
        <v>390</v>
      </c>
      <c r="D44" s="92">
        <f t="shared" si="1"/>
        <v>2902.0758000000001</v>
      </c>
    </row>
    <row r="45" spans="1:4" x14ac:dyDescent="0.2">
      <c r="A45" s="91">
        <v>400</v>
      </c>
      <c r="B45" s="92">
        <f t="shared" si="0"/>
        <v>53.754626257522283</v>
      </c>
      <c r="C45" s="91">
        <v>400</v>
      </c>
      <c r="D45" s="92">
        <f t="shared" si="1"/>
        <v>2976.4880000000003</v>
      </c>
    </row>
    <row r="46" spans="1:4" x14ac:dyDescent="0.2">
      <c r="A46" s="91"/>
      <c r="B46" s="92"/>
      <c r="C46" s="91"/>
      <c r="D46" s="92"/>
    </row>
    <row r="47" spans="1:4" x14ac:dyDescent="0.2">
      <c r="A47" s="91">
        <v>1143</v>
      </c>
      <c r="B47" s="92">
        <f t="shared" ref="B47:B49" si="2">A47/$E$3</f>
        <v>153.60384453086994</v>
      </c>
      <c r="C47" s="91">
        <v>401</v>
      </c>
      <c r="D47" s="92">
        <f t="shared" ref="D47:D49" si="3">C47*$E$3</f>
        <v>2983.92922</v>
      </c>
    </row>
    <row r="48" spans="1:4" x14ac:dyDescent="0.2">
      <c r="A48" s="91">
        <v>226</v>
      </c>
      <c r="B48" s="92">
        <f t="shared" si="2"/>
        <v>30.371363835500091</v>
      </c>
      <c r="C48" s="91">
        <v>402</v>
      </c>
      <c r="D48" s="92">
        <f t="shared" si="3"/>
        <v>2991.3704400000001</v>
      </c>
    </row>
    <row r="49" spans="1:4" x14ac:dyDescent="0.2">
      <c r="A49" s="91"/>
      <c r="B49" s="92">
        <f t="shared" si="2"/>
        <v>0</v>
      </c>
      <c r="C49" s="91">
        <v>403</v>
      </c>
      <c r="D49" s="92">
        <f t="shared" si="3"/>
        <v>2998.8116600000003</v>
      </c>
    </row>
    <row r="50" spans="1:4" x14ac:dyDescent="0.2">
      <c r="A50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Apotheke</vt:lpstr>
      <vt:lpstr>Packliste Reinhard</vt:lpstr>
      <vt:lpstr>Packliste Gertrude</vt:lpstr>
      <vt:lpstr>Packliste Ursula</vt:lpstr>
      <vt:lpstr>Packliste Aila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2017-06-30T08:48:06Z</cp:lastPrinted>
  <dcterms:created xsi:type="dcterms:W3CDTF">2006-05-29T09:10:46Z</dcterms:created>
  <dcterms:modified xsi:type="dcterms:W3CDTF">2017-07-11T09:46:59Z</dcterms:modified>
</cp:coreProperties>
</file>